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<sst xmlns="http://schemas.openxmlformats.org/spreadsheetml/2006/main" count="283" uniqueCount="93">
  <si>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</si>
  <si>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</si>
  <si>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</si>
  <si>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</si>
  <si>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</si>
  <si>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</si>
  <si>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</si>
  <si>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</si>
  <si>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</si>
  <si>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</si>
  <si>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</si>
  <si>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</si>
  <si>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</si>
  <si>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</si>
  <si>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</si>
  <si>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</si>
  <si>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</si>
  <si>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</si>
  <si>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</si>
  <si>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</si>
  <si>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</si>
  <si>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</si>
  <si>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</si>
  <si>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</si>
  <si>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</si>
  <si>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</si>
  <si>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</si>
  <si>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</si>
  <si>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</si>
  <si>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</si>
  <si>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</si>
  <si>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</si>
  <si>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</si>
  <si>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</si>
  <si>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</si>
  <si>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</si>
  <si>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</si>
  <si>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</si>
  <si>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</si>
  <si>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</si>
  <si>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</si>
  <si>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</si>
  <si>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</si>
  <si>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</si>
  <si>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</si>
  <si>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</si>
  <si>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</si>
  <si>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</si>
  <si>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</si>
  <si>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</si>
  <si>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</si>
  <si>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</si>
  <si>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</si>
  <si>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</si>
  <si>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</si>
  <si>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</si>
  <si>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</si>
  <si>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</si>
  <si>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</si>
  <si>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</si>
  <si>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</si>
  <si>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</si>
  <si>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</si>
  <si>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</si>
  <si>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</si>
  <si>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</si>
  <si>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</si>
  <si>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</si>
  <si>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</si>
  <si>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</si>
  <si>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</si>
  <si>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</si>
  <si>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</si>
  <si>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</si>
  <si>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</si>
  <si>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</si>
  <si>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</si>
  <si>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</si>
  <si>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</si>
  <si>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</si>
  <si>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</si>
  <si>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</si>
  <si>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</si>
  <si>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</si>
  <si>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</si>
  <si>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</si>
  <si>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</si>
  <si>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</si>
  <si>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</si>
  <si>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</si>
  <si>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</si>
  <si>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02年 10月分）</t>
  </si>
  <si>
    <t>（令和 02年10月分）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</si>
</sst>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26"/>
      <color indexed="8"/>
      <name val="ＭＳ ゴシック"/>
      <family val="3"/>
    </font>
    <font>
      <sz val="18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26"/>
      <color theme="1"/>
      <name val="ＭＳ ゴシック"/>
      <family val="3"/>
    </font>
    <font>
      <sz val="18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 diagonalUp="1">
      <left style="double"/>
      <right style="medium"/>
      <top style="medium"/>
      <bottom style="thin"/>
      <diagonal style="thin"/>
    </border>
    <border>
      <left style="medium"/>
      <right style="double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 diagonalUp="1">
      <left style="double"/>
      <right style="medium"/>
      <top style="thin"/>
      <bottom style="thin"/>
      <diagonal style="thin"/>
    </border>
    <border>
      <left style="double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8" fontId="48" fillId="0" borderId="32" xfId="0" applyNumberFormat="1" applyFont="1" applyFill="1" applyBorder="1" applyAlignment="1" applyProtection="1">
      <alignment vertical="center" shrinkToFit="1"/>
      <protection/>
    </xf>
    <xf numFmtId="178" fontId="48" fillId="0" borderId="33" xfId="0" applyNumberFormat="1" applyFont="1" applyFill="1" applyBorder="1" applyAlignment="1" applyProtection="1">
      <alignment vertical="center" shrinkToFit="1"/>
      <protection/>
    </xf>
    <xf numFmtId="178" fontId="48" fillId="0" borderId="34" xfId="0" applyNumberFormat="1" applyFont="1" applyFill="1" applyBorder="1" applyAlignment="1" applyProtection="1">
      <alignment vertical="center" shrinkToFit="1"/>
      <protection/>
    </xf>
    <xf numFmtId="178" fontId="48" fillId="0" borderId="35" xfId="0" applyNumberFormat="1" applyFont="1" applyFill="1" applyBorder="1" applyAlignment="1" applyProtection="1">
      <alignment vertical="center" shrinkToFit="1"/>
      <protection/>
    </xf>
    <xf numFmtId="178" fontId="48" fillId="0" borderId="3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 applyProtection="1">
      <alignment vertical="center" shrinkToFit="1"/>
      <protection/>
    </xf>
    <xf numFmtId="178" fontId="48" fillId="0" borderId="40" xfId="0" applyNumberFormat="1" applyFont="1" applyFill="1" applyBorder="1" applyAlignment="1" applyProtection="1">
      <alignment vertical="center" shrinkToFit="1"/>
      <protection/>
    </xf>
    <xf numFmtId="178" fontId="48" fillId="0" borderId="41" xfId="0" applyNumberFormat="1" applyFont="1" applyFill="1" applyBorder="1" applyAlignment="1" applyProtection="1">
      <alignment vertical="center" shrinkToFit="1"/>
      <protection/>
    </xf>
    <xf numFmtId="178" fontId="48" fillId="0" borderId="42" xfId="0" applyNumberFormat="1" applyFont="1" applyFill="1" applyBorder="1" applyAlignment="1" applyProtection="1">
      <alignment vertical="center" shrinkToFit="1"/>
      <protection/>
    </xf>
    <xf numFmtId="178" fontId="48" fillId="0" borderId="43" xfId="0" applyNumberFormat="1" applyFont="1" applyFill="1" applyBorder="1" applyAlignment="1" applyProtection="1">
      <alignment vertical="center" shrinkToFit="1"/>
      <protection/>
    </xf>
    <xf numFmtId="178" fontId="48" fillId="0" borderId="44" xfId="0" applyNumberFormat="1" applyFont="1" applyFill="1" applyBorder="1" applyAlignment="1" applyProtection="1">
      <alignment vertical="center" shrinkToFit="1"/>
      <protection/>
    </xf>
    <xf numFmtId="178" fontId="48" fillId="0" borderId="45" xfId="0" applyNumberFormat="1" applyFont="1" applyFill="1" applyBorder="1" applyAlignment="1" applyProtection="1">
      <alignment vertical="center" shrinkToFit="1"/>
      <protection/>
    </xf>
    <xf numFmtId="176" fontId="48" fillId="0" borderId="46" xfId="0" applyNumberFormat="1" applyFont="1" applyFill="1" applyBorder="1" applyAlignment="1" applyProtection="1">
      <alignment vertical="center" shrinkToFit="1"/>
      <protection/>
    </xf>
    <xf numFmtId="178" fontId="48" fillId="0" borderId="36" xfId="0" applyNumberFormat="1" applyFont="1" applyFill="1" applyBorder="1" applyAlignment="1">
      <alignment vertical="center" shrinkToFit="1"/>
    </xf>
    <xf numFmtId="178" fontId="48" fillId="0" borderId="47" xfId="0" applyNumberFormat="1" applyFont="1" applyFill="1" applyBorder="1" applyAlignment="1" applyProtection="1">
      <alignment vertical="center" shrinkToFit="1"/>
      <protection/>
    </xf>
    <xf numFmtId="178" fontId="48" fillId="0" borderId="48" xfId="0" applyNumberFormat="1" applyFont="1" applyFill="1" applyBorder="1" applyAlignment="1">
      <alignment vertical="center" shrinkToFit="1"/>
    </xf>
    <xf numFmtId="178" fontId="48" fillId="0" borderId="49" xfId="0" applyNumberFormat="1" applyFont="1" applyFill="1" applyBorder="1" applyAlignment="1" applyProtection="1">
      <alignment vertical="center" shrinkToFit="1"/>
      <protection/>
    </xf>
    <xf numFmtId="178" fontId="48" fillId="0" borderId="50" xfId="0" applyNumberFormat="1" applyFont="1" applyFill="1" applyBorder="1" applyAlignment="1" applyProtection="1">
      <alignment vertical="center" shrinkToFit="1"/>
      <protection/>
    </xf>
    <xf numFmtId="178" fontId="48" fillId="0" borderId="51" xfId="0" applyNumberFormat="1" applyFont="1" applyFill="1" applyBorder="1" applyAlignment="1" applyProtection="1">
      <alignment vertical="center" shrinkToFit="1"/>
      <protection/>
    </xf>
    <xf numFmtId="178" fontId="48" fillId="0" borderId="52" xfId="0" applyNumberFormat="1" applyFont="1" applyFill="1" applyBorder="1" applyAlignment="1" applyProtection="1">
      <alignment vertical="center" shrinkToFit="1"/>
      <protection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53" xfId="0" applyNumberFormat="1" applyFont="1" applyFill="1" applyBorder="1" applyAlignment="1" applyProtection="1">
      <alignment vertical="center" shrinkToFit="1"/>
      <protection locked="0"/>
    </xf>
    <xf numFmtId="178" fontId="48" fillId="0" borderId="40" xfId="0" applyNumberFormat="1" applyFont="1" applyFill="1" applyBorder="1" applyAlignment="1">
      <alignment vertical="center" shrinkToFit="1"/>
    </xf>
    <xf numFmtId="178" fontId="48" fillId="0" borderId="41" xfId="0" applyNumberFormat="1" applyFont="1" applyFill="1" applyBorder="1" applyAlignment="1">
      <alignment vertical="center" shrinkToFit="1"/>
    </xf>
    <xf numFmtId="0" fontId="48" fillId="0" borderId="54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56" xfId="0" applyFont="1" applyFill="1" applyBorder="1" applyAlignment="1">
      <alignment horizontal="center" vertical="center"/>
    </xf>
    <xf numFmtId="178" fontId="48" fillId="0" borderId="36" xfId="0" applyNumberFormat="1" applyFont="1" applyFill="1" applyBorder="1" applyAlignment="1" applyProtection="1">
      <alignment vertical="center" shrinkToFit="1"/>
      <protection locked="0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6" fontId="48" fillId="0" borderId="58" xfId="0" applyNumberFormat="1" applyFont="1" applyFill="1" applyBorder="1" applyAlignment="1" applyProtection="1">
      <alignment vertical="center" shrinkToFit="1"/>
      <protection locked="0"/>
    </xf>
    <xf numFmtId="178" fontId="48" fillId="0" borderId="48" xfId="0" applyNumberFormat="1" applyFont="1" applyFill="1" applyBorder="1" applyAlignment="1" applyProtection="1">
      <alignment vertical="center" shrinkToFit="1"/>
      <protection locked="0"/>
    </xf>
    <xf numFmtId="178" fontId="48" fillId="0" borderId="59" xfId="0" applyNumberFormat="1" applyFont="1" applyFill="1" applyBorder="1" applyAlignment="1" applyProtection="1">
      <alignment vertical="center" shrinkToFit="1"/>
      <protection locked="0"/>
    </xf>
    <xf numFmtId="178" fontId="48" fillId="0" borderId="60" xfId="0" applyNumberFormat="1" applyFont="1" applyFill="1" applyBorder="1" applyAlignment="1" applyProtection="1">
      <alignment vertical="center" shrinkToFit="1"/>
      <protection locked="0"/>
    </xf>
    <xf numFmtId="178" fontId="48" fillId="0" borderId="61" xfId="0" applyNumberFormat="1" applyFont="1" applyFill="1" applyBorder="1" applyAlignment="1" applyProtection="1">
      <alignment vertical="center" shrinkToFit="1"/>
      <protection locked="0"/>
    </xf>
    <xf numFmtId="176" fontId="48" fillId="0" borderId="62" xfId="0" applyNumberFormat="1" applyFont="1" applyFill="1" applyBorder="1" applyAlignment="1" applyProtection="1">
      <alignment vertical="center" shrinkToFit="1"/>
      <protection locked="0"/>
    </xf>
    <xf numFmtId="176" fontId="48" fillId="0" borderId="63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3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left" vertical="center"/>
    </xf>
    <xf numFmtId="0" fontId="50" fillId="0" borderId="68" xfId="0" applyFont="1" applyFill="1" applyBorder="1" applyAlignment="1">
      <alignment horizontal="center" vertical="center"/>
    </xf>
    <xf numFmtId="178" fontId="48" fillId="0" borderId="68" xfId="0" applyNumberFormat="1" applyFont="1" applyFill="1" applyBorder="1" applyAlignment="1">
      <alignment vertical="center"/>
    </xf>
    <xf numFmtId="178" fontId="48" fillId="0" borderId="69" xfId="0" applyNumberFormat="1" applyFont="1" applyFill="1" applyBorder="1" applyAlignment="1">
      <alignment vertical="center"/>
    </xf>
    <xf numFmtId="176" fontId="48" fillId="0" borderId="70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>
      <alignment vertical="center"/>
    </xf>
    <xf numFmtId="0" fontId="50" fillId="0" borderId="68" xfId="0" applyFont="1" applyFill="1" applyBorder="1" applyAlignment="1">
      <alignment horizontal="left" vertical="center"/>
    </xf>
    <xf numFmtId="178" fontId="48" fillId="0" borderId="71" xfId="0" applyNumberFormat="1" applyFont="1" applyFill="1" applyBorder="1" applyAlignment="1">
      <alignment vertical="center"/>
    </xf>
    <xf numFmtId="176" fontId="48" fillId="0" borderId="72" xfId="0" applyNumberFormat="1" applyFont="1" applyFill="1" applyBorder="1" applyAlignment="1">
      <alignment vertical="center"/>
    </xf>
    <xf numFmtId="178" fontId="48" fillId="0" borderId="59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left" vertical="center"/>
    </xf>
    <xf numFmtId="178" fontId="48" fillId="0" borderId="73" xfId="0" applyNumberFormat="1" applyFont="1" applyFill="1" applyBorder="1" applyAlignment="1">
      <alignment vertical="center"/>
    </xf>
    <xf numFmtId="178" fontId="48" fillId="0" borderId="74" xfId="0" applyNumberFormat="1" applyFont="1" applyFill="1" applyBorder="1" applyAlignment="1">
      <alignment vertical="center"/>
    </xf>
    <xf numFmtId="178" fontId="48" fillId="0" borderId="75" xfId="0" applyNumberFormat="1" applyFont="1" applyFill="1" applyBorder="1" applyAlignment="1">
      <alignment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79" xfId="0" applyFont="1" applyFill="1" applyBorder="1" applyAlignment="1">
      <alignment horizontal="left" vertical="center"/>
    </xf>
    <xf numFmtId="178" fontId="48" fillId="0" borderId="64" xfId="0" applyNumberFormat="1" applyFont="1" applyFill="1" applyBorder="1" applyAlignment="1">
      <alignment vertical="center"/>
    </xf>
    <xf numFmtId="178" fontId="48" fillId="0" borderId="65" xfId="0" applyNumberFormat="1" applyFont="1" applyFill="1" applyBorder="1" applyAlignment="1">
      <alignment vertical="center"/>
    </xf>
    <xf numFmtId="178" fontId="48" fillId="0" borderId="66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80" xfId="0" applyNumberFormat="1" applyFont="1" applyFill="1" applyBorder="1" applyAlignment="1">
      <alignment vertical="center"/>
    </xf>
    <xf numFmtId="178" fontId="48" fillId="0" borderId="81" xfId="0" applyNumberFormat="1" applyFont="1" applyFill="1" applyBorder="1" applyAlignment="1">
      <alignment vertical="center"/>
    </xf>
    <xf numFmtId="178" fontId="48" fillId="0" borderId="82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left" vertical="center"/>
    </xf>
    <xf numFmtId="0" fontId="48" fillId="0" borderId="68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71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50" fillId="0" borderId="79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left" vertical="center"/>
    </xf>
    <xf numFmtId="0" fontId="48" fillId="0" borderId="80" xfId="0" applyFont="1" applyFill="1" applyBorder="1" applyAlignment="1">
      <alignment horizontal="left" vertical="center"/>
    </xf>
    <xf numFmtId="0" fontId="48" fillId="0" borderId="79" xfId="0" applyFont="1" applyFill="1" applyBorder="1" applyAlignment="1">
      <alignment horizontal="left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87" xfId="0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3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3" fillId="0" borderId="94" xfId="0" applyNumberFormat="1" applyFont="1" applyFill="1" applyBorder="1" applyAlignment="1">
      <alignment vertical="center"/>
    </xf>
    <xf numFmtId="178" fontId="53" fillId="0" borderId="95" xfId="0" applyNumberFormat="1" applyFont="1" applyFill="1" applyBorder="1" applyAlignment="1">
      <alignment vertical="center"/>
    </xf>
    <xf numFmtId="0" fontId="48" fillId="0" borderId="96" xfId="0" applyFont="1" applyFill="1" applyBorder="1" applyAlignment="1">
      <alignment horizontal="center" vertical="center"/>
    </xf>
    <xf numFmtId="178" fontId="53" fillId="0" borderId="28" xfId="0" applyNumberFormat="1" applyFont="1" applyFill="1" applyBorder="1" applyAlignment="1">
      <alignment vertical="center"/>
    </xf>
    <xf numFmtId="0" fontId="48" fillId="0" borderId="97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71" xfId="0" applyFont="1" applyFill="1" applyBorder="1" applyAlignment="1">
      <alignment horizontal="left" vertical="center"/>
    </xf>
    <xf numFmtId="178" fontId="53" fillId="0" borderId="27" xfId="0" applyNumberFormat="1" applyFont="1" applyFill="1" applyBorder="1" applyAlignment="1">
      <alignment vertical="center"/>
    </xf>
    <xf numFmtId="178" fontId="53" fillId="0" borderId="98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67" xfId="0" applyFont="1" applyFill="1" applyBorder="1" applyAlignment="1">
      <alignment horizontal="left" vertical="center"/>
    </xf>
    <xf numFmtId="0" fontId="50" fillId="0" borderId="68" xfId="0" applyFont="1" applyFill="1" applyBorder="1" applyAlignment="1">
      <alignment horizontal="left" vertical="center"/>
    </xf>
    <xf numFmtId="0" fontId="48" fillId="0" borderId="99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2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8" xfId="0" applyFont="1" applyFill="1" applyBorder="1" applyAlignment="1">
      <alignment horizontal="left" vertical="center"/>
    </xf>
    <xf numFmtId="0" fontId="50" fillId="0" borderId="109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4" sqref="F4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65" t="s">
        <v>21</v>
      </c>
      <c r="G1" s="165"/>
      <c r="H1" s="165"/>
      <c r="I1" s="165"/>
      <c r="J1" s="165"/>
      <c r="K1" s="165"/>
      <c r="L1" s="165"/>
      <c r="M1" s="165"/>
      <c r="N1" s="165"/>
      <c r="O1" s="4"/>
    </row>
    <row r="2" spans="5:16" ht="45" customHeight="1">
      <c r="E2" s="5"/>
      <c r="F2" s="166" t="s">
        <v>91</v>
      </c>
      <c r="G2" s="166"/>
      <c r="H2" s="166"/>
      <c r="I2" s="166"/>
      <c r="J2" s="166"/>
      <c r="K2" s="167"/>
      <c r="L2" s="167"/>
      <c r="M2" s="167"/>
      <c r="N2" s="167"/>
      <c r="O2" s="159">
        <v>41009</v>
      </c>
      <c r="P2" s="159"/>
    </row>
    <row r="3" spans="6:17" ht="30" customHeight="1">
      <c r="F3" s="88"/>
      <c r="G3" s="88"/>
      <c r="H3" s="88"/>
      <c r="I3" s="88"/>
      <c r="J3" s="88"/>
      <c r="N3" s="89"/>
      <c r="O3" s="159" t="s">
        <v>0</v>
      </c>
      <c r="P3" s="159"/>
      <c r="Q3" s="10"/>
    </row>
    <row r="4" spans="3:17" ht="45" customHeight="1">
      <c r="C4" s="90" t="s">
        <v>22</v>
      </c>
      <c r="F4" s="88"/>
      <c r="G4" s="91"/>
      <c r="H4" s="88"/>
      <c r="I4" s="88"/>
      <c r="J4" s="88"/>
      <c r="M4" s="92" t="s">
        <v>75</v>
      </c>
      <c r="N4" s="89"/>
      <c r="P4" s="77"/>
      <c r="Q4" s="10"/>
    </row>
    <row r="5" spans="6:17" ht="7.5" customHeight="1" thickBot="1">
      <c r="F5" s="88"/>
      <c r="G5" s="88"/>
      <c r="H5" s="88"/>
      <c r="I5" s="88"/>
      <c r="J5" s="88"/>
      <c r="N5" s="89"/>
      <c r="O5" s="77"/>
      <c r="P5" s="77"/>
      <c r="Q5" s="10"/>
    </row>
    <row r="6" spans="3:19" ht="45" customHeight="1">
      <c r="C6" s="155" t="s">
        <v>20</v>
      </c>
      <c r="D6" s="156"/>
      <c r="E6" s="157"/>
      <c r="F6" s="158" t="s">
        <v>80</v>
      </c>
      <c r="G6" s="157"/>
      <c r="H6" s="156" t="s">
        <v>81</v>
      </c>
      <c r="I6" s="156"/>
      <c r="J6" s="158" t="s">
        <v>82</v>
      </c>
      <c r="K6" s="172"/>
      <c r="L6" s="156" t="s">
        <v>85</v>
      </c>
      <c r="M6" s="170"/>
      <c r="P6" s="89"/>
      <c r="Q6" s="77"/>
      <c r="R6" s="77"/>
      <c r="S6" s="10"/>
    </row>
    <row r="7" spans="3:19" ht="45" customHeight="1" thickBot="1">
      <c r="C7" s="180" t="s">
        <v>19</v>
      </c>
      <c r="D7" s="181"/>
      <c r="E7" s="181"/>
      <c r="F7" s="175">
        <v>43062</v>
      </c>
      <c r="G7" s="169"/>
      <c r="H7" s="168">
        <v>30993</v>
      </c>
      <c r="I7" s="169"/>
      <c r="J7" s="175">
        <v>17480</v>
      </c>
      <c r="K7" s="176"/>
      <c r="L7" s="168">
        <f>SUM(F7:K7)</f>
        <v>91535</v>
      </c>
      <c r="M7" s="171"/>
      <c r="P7" s="89"/>
      <c r="Q7" s="77"/>
      <c r="R7" s="77"/>
      <c r="S7" s="10"/>
    </row>
    <row r="8" spans="3:21" ht="30" customHeight="1"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94"/>
      <c r="O8" s="94"/>
      <c r="R8" s="89"/>
      <c r="S8" s="77"/>
      <c r="T8" s="77"/>
      <c r="U8" s="10"/>
    </row>
    <row r="9" spans="3:17" ht="45" customHeight="1">
      <c r="C9" s="90" t="s">
        <v>23</v>
      </c>
      <c r="E9" s="12"/>
      <c r="O9" s="95"/>
      <c r="P9" s="96" t="s">
        <v>75</v>
      </c>
      <c r="Q9" s="10"/>
    </row>
    <row r="10" spans="3:17" ht="6.75" customHeight="1" thickBot="1">
      <c r="C10" s="97"/>
      <c r="D10" s="97"/>
      <c r="E10" s="98"/>
      <c r="L10" s="18"/>
      <c r="M10" s="18"/>
      <c r="N10" s="177"/>
      <c r="O10" s="177"/>
      <c r="P10" s="177"/>
      <c r="Q10" s="18"/>
    </row>
    <row r="11" spans="3:17" ht="49.5" customHeight="1">
      <c r="C11" s="145"/>
      <c r="D11" s="146"/>
      <c r="E11" s="146"/>
      <c r="F11" s="99" t="s">
        <v>10</v>
      </c>
      <c r="G11" s="99" t="s">
        <v>28</v>
      </c>
      <c r="H11" s="100" t="s">
        <v>11</v>
      </c>
      <c r="I11" s="101" t="s">
        <v>29</v>
      </c>
      <c r="J11" s="102" t="s">
        <v>1</v>
      </c>
      <c r="K11" s="102" t="s">
        <v>2</v>
      </c>
      <c r="L11" s="102" t="s">
        <v>3</v>
      </c>
      <c r="M11" s="102" t="s">
        <v>4</v>
      </c>
      <c r="N11" s="102" t="s">
        <v>5</v>
      </c>
      <c r="O11" s="103" t="s">
        <v>11</v>
      </c>
      <c r="P11" s="104" t="s">
        <v>83</v>
      </c>
      <c r="Q11" s="20"/>
    </row>
    <row r="12" spans="3:17" ht="49.5" customHeight="1">
      <c r="C12" s="105" t="s">
        <v>86</v>
      </c>
      <c r="D12" s="106"/>
      <c r="E12" s="106"/>
      <c r="F12" s="107">
        <f>SUM(F13:F15)</f>
        <v>3709</v>
      </c>
      <c r="G12" s="107">
        <f>SUM(G13:G15)</f>
        <v>2642</v>
      </c>
      <c r="H12" s="108">
        <f>SUM(H13:H15)</f>
        <v>6351</v>
      </c>
      <c r="I12" s="109">
        <v>0</v>
      </c>
      <c r="J12" s="107">
        <f aca="true" t="shared" si="0" ref="J12:O12">SUM(J13:J15)</f>
        <v>4597</v>
      </c>
      <c r="K12" s="107">
        <f t="shared" si="0"/>
        <v>2656</v>
      </c>
      <c r="L12" s="107">
        <f t="shared" si="0"/>
        <v>2098</v>
      </c>
      <c r="M12" s="107">
        <f t="shared" si="0"/>
        <v>2546</v>
      </c>
      <c r="N12" s="107">
        <f t="shared" si="0"/>
        <v>1418</v>
      </c>
      <c r="O12" s="108">
        <f t="shared" si="0"/>
        <v>13315</v>
      </c>
      <c r="P12" s="110">
        <f aca="true" t="shared" si="1" ref="P12:P17">H12+O12</f>
        <v>19666</v>
      </c>
      <c r="Q12" s="20"/>
    </row>
    <row r="13" spans="3:16" ht="49.5" customHeight="1">
      <c r="C13" s="105" t="s">
        <v>87</v>
      </c>
      <c r="D13" s="111"/>
      <c r="E13" s="111"/>
      <c r="F13" s="107">
        <v>436</v>
      </c>
      <c r="G13" s="107">
        <v>299</v>
      </c>
      <c r="H13" s="108">
        <f>SUM(F13:G13)</f>
        <v>735</v>
      </c>
      <c r="I13" s="109">
        <v>0</v>
      </c>
      <c r="J13" s="107">
        <v>470</v>
      </c>
      <c r="K13" s="107">
        <v>270</v>
      </c>
      <c r="L13" s="107">
        <v>206</v>
      </c>
      <c r="M13" s="107">
        <v>184</v>
      </c>
      <c r="N13" s="107">
        <v>131</v>
      </c>
      <c r="O13" s="108">
        <f>SUM(J13:N13)</f>
        <v>1261</v>
      </c>
      <c r="P13" s="110">
        <f t="shared" si="1"/>
        <v>1996</v>
      </c>
    </row>
    <row r="14" spans="3:16" ht="49.5" customHeight="1">
      <c r="C14" s="178" t="s">
        <v>88</v>
      </c>
      <c r="D14" s="179"/>
      <c r="E14" s="179"/>
      <c r="F14" s="107">
        <v>1588</v>
      </c>
      <c r="G14" s="107">
        <v>965</v>
      </c>
      <c r="H14" s="108">
        <f>SUM(F14:G14)</f>
        <v>2553</v>
      </c>
      <c r="I14" s="109">
        <v>0</v>
      </c>
      <c r="J14" s="107">
        <v>1571</v>
      </c>
      <c r="K14" s="107">
        <v>793</v>
      </c>
      <c r="L14" s="107">
        <v>565</v>
      </c>
      <c r="M14" s="107">
        <v>669</v>
      </c>
      <c r="N14" s="107">
        <v>363</v>
      </c>
      <c r="O14" s="108">
        <f>SUM(J14:N14)</f>
        <v>3961</v>
      </c>
      <c r="P14" s="110">
        <f t="shared" si="1"/>
        <v>6514</v>
      </c>
    </row>
    <row r="15" spans="3:16" ht="49.5" customHeight="1">
      <c r="C15" s="105" t="s">
        <v>89</v>
      </c>
      <c r="D15" s="111"/>
      <c r="E15" s="111"/>
      <c r="F15" s="107">
        <v>1685</v>
      </c>
      <c r="G15" s="107">
        <v>1378</v>
      </c>
      <c r="H15" s="108">
        <f>SUM(F15:G15)</f>
        <v>3063</v>
      </c>
      <c r="I15" s="109"/>
      <c r="J15" s="107">
        <v>2556</v>
      </c>
      <c r="K15" s="107">
        <v>1593</v>
      </c>
      <c r="L15" s="107">
        <v>1327</v>
      </c>
      <c r="M15" s="107">
        <v>1693</v>
      </c>
      <c r="N15" s="107">
        <v>924</v>
      </c>
      <c r="O15" s="108">
        <f>SUM(J15:N15)</f>
        <v>8093</v>
      </c>
      <c r="P15" s="110">
        <f t="shared" si="1"/>
        <v>11156</v>
      </c>
    </row>
    <row r="16" spans="3:16" ht="49.5" customHeight="1">
      <c r="C16" s="178" t="s">
        <v>90</v>
      </c>
      <c r="D16" s="179"/>
      <c r="E16" s="179"/>
      <c r="F16" s="107">
        <v>27</v>
      </c>
      <c r="G16" s="107">
        <v>50</v>
      </c>
      <c r="H16" s="108">
        <f>SUM(F16:G16)</f>
        <v>77</v>
      </c>
      <c r="I16" s="109">
        <v>0</v>
      </c>
      <c r="J16" s="107">
        <v>82</v>
      </c>
      <c r="K16" s="107">
        <v>45</v>
      </c>
      <c r="L16" s="107">
        <v>32</v>
      </c>
      <c r="M16" s="107">
        <v>47</v>
      </c>
      <c r="N16" s="107">
        <v>27</v>
      </c>
      <c r="O16" s="108">
        <f>SUM(J16:N16)</f>
        <v>233</v>
      </c>
      <c r="P16" s="110">
        <f t="shared" si="1"/>
        <v>310</v>
      </c>
    </row>
    <row r="17" spans="3:16" ht="49.5" customHeight="1" thickBot="1">
      <c r="C17" s="173" t="s">
        <v>14</v>
      </c>
      <c r="D17" s="174"/>
      <c r="E17" s="174"/>
      <c r="F17" s="112">
        <f>F12+F16</f>
        <v>3736</v>
      </c>
      <c r="G17" s="112">
        <f>G12+G16</f>
        <v>2692</v>
      </c>
      <c r="H17" s="112">
        <f>H12+H16</f>
        <v>6428</v>
      </c>
      <c r="I17" s="113">
        <v>0</v>
      </c>
      <c r="J17" s="112">
        <f aca="true" t="shared" si="2" ref="J17:O17">J12+J16</f>
        <v>4679</v>
      </c>
      <c r="K17" s="112">
        <f t="shared" si="2"/>
        <v>2701</v>
      </c>
      <c r="L17" s="112">
        <f t="shared" si="2"/>
        <v>2130</v>
      </c>
      <c r="M17" s="112">
        <f t="shared" si="2"/>
        <v>2593</v>
      </c>
      <c r="N17" s="112">
        <f t="shared" si="2"/>
        <v>1445</v>
      </c>
      <c r="O17" s="112">
        <f t="shared" si="2"/>
        <v>13548</v>
      </c>
      <c r="P17" s="114">
        <f t="shared" si="1"/>
        <v>19976</v>
      </c>
    </row>
    <row r="18" ht="30" customHeight="1"/>
    <row r="19" spans="3:17" ht="39.75" customHeight="1">
      <c r="C19" s="90" t="s">
        <v>24</v>
      </c>
      <c r="E19" s="12"/>
      <c r="N19" s="115"/>
      <c r="O19" s="10"/>
      <c r="P19" s="15" t="s">
        <v>79</v>
      </c>
      <c r="Q19" s="10"/>
    </row>
    <row r="20" spans="3:17" ht="6.75" customHeight="1" thickBot="1">
      <c r="C20" s="97"/>
      <c r="D20" s="97"/>
      <c r="E20" s="98"/>
      <c r="L20" s="18"/>
      <c r="M20" s="18"/>
      <c r="N20" s="18"/>
      <c r="P20" s="18"/>
      <c r="Q20" s="18"/>
    </row>
    <row r="21" spans="3:17" ht="49.5" customHeight="1">
      <c r="C21" s="145"/>
      <c r="D21" s="146"/>
      <c r="E21" s="146"/>
      <c r="F21" s="143" t="s">
        <v>15</v>
      </c>
      <c r="G21" s="144"/>
      <c r="H21" s="144"/>
      <c r="I21" s="144" t="s">
        <v>16</v>
      </c>
      <c r="J21" s="144"/>
      <c r="K21" s="144"/>
      <c r="L21" s="144"/>
      <c r="M21" s="144"/>
      <c r="N21" s="144"/>
      <c r="O21" s="144"/>
      <c r="P21" s="163" t="s">
        <v>84</v>
      </c>
      <c r="Q21" s="20"/>
    </row>
    <row r="22" spans="3:17" ht="49.5" customHeight="1">
      <c r="C22" s="149"/>
      <c r="D22" s="150"/>
      <c r="E22" s="150"/>
      <c r="F22" s="116" t="s">
        <v>7</v>
      </c>
      <c r="G22" s="116" t="s">
        <v>8</v>
      </c>
      <c r="H22" s="117" t="s">
        <v>9</v>
      </c>
      <c r="I22" s="118" t="s">
        <v>29</v>
      </c>
      <c r="J22" s="116" t="s">
        <v>1</v>
      </c>
      <c r="K22" s="119" t="s">
        <v>2</v>
      </c>
      <c r="L22" s="119" t="s">
        <v>3</v>
      </c>
      <c r="M22" s="119" t="s">
        <v>4</v>
      </c>
      <c r="N22" s="119" t="s">
        <v>5</v>
      </c>
      <c r="O22" s="120" t="s">
        <v>9</v>
      </c>
      <c r="P22" s="164"/>
      <c r="Q22" s="20"/>
    </row>
    <row r="23" spans="3:17" ht="49.5" customHeight="1">
      <c r="C23" s="121" t="s">
        <v>12</v>
      </c>
      <c r="D23" s="116"/>
      <c r="E23" s="116"/>
      <c r="F23" s="107">
        <v>1028</v>
      </c>
      <c r="G23" s="107">
        <v>1212</v>
      </c>
      <c r="H23" s="108">
        <f>SUM(F23:G23)</f>
        <v>2240</v>
      </c>
      <c r="I23" s="122">
        <v>0</v>
      </c>
      <c r="J23" s="107">
        <v>3378</v>
      </c>
      <c r="K23" s="107">
        <v>2030</v>
      </c>
      <c r="L23" s="107">
        <v>1171</v>
      </c>
      <c r="M23" s="107">
        <v>850</v>
      </c>
      <c r="N23" s="107">
        <v>337</v>
      </c>
      <c r="O23" s="108">
        <f>SUM(I23:N23)</f>
        <v>7766</v>
      </c>
      <c r="P23" s="110">
        <f>H23+O23</f>
        <v>10006</v>
      </c>
      <c r="Q23" s="20"/>
    </row>
    <row r="24" spans="3:16" ht="49.5" customHeight="1">
      <c r="C24" s="139" t="s">
        <v>13</v>
      </c>
      <c r="D24" s="140"/>
      <c r="E24" s="140"/>
      <c r="F24" s="107">
        <v>8</v>
      </c>
      <c r="G24" s="107">
        <v>24</v>
      </c>
      <c r="H24" s="108">
        <f>SUM(F24:G24)</f>
        <v>32</v>
      </c>
      <c r="I24" s="122">
        <v>0</v>
      </c>
      <c r="J24" s="107">
        <v>61</v>
      </c>
      <c r="K24" s="107">
        <v>34</v>
      </c>
      <c r="L24" s="107">
        <v>18</v>
      </c>
      <c r="M24" s="107">
        <v>17</v>
      </c>
      <c r="N24" s="107">
        <v>11</v>
      </c>
      <c r="O24" s="108">
        <f>SUM(I24:N24)</f>
        <v>141</v>
      </c>
      <c r="P24" s="110">
        <f>H24+O24</f>
        <v>173</v>
      </c>
    </row>
    <row r="25" spans="3:16" ht="49.5" customHeight="1" thickBot="1">
      <c r="C25" s="141" t="s">
        <v>14</v>
      </c>
      <c r="D25" s="142"/>
      <c r="E25" s="142"/>
      <c r="F25" s="112">
        <f>SUM(F23:F24)</f>
        <v>1036</v>
      </c>
      <c r="G25" s="112">
        <f>SUM(G23:G24)</f>
        <v>1236</v>
      </c>
      <c r="H25" s="123">
        <f>SUM(F25:G25)</f>
        <v>2272</v>
      </c>
      <c r="I25" s="124">
        <f>SUM(I23:I24)</f>
        <v>0</v>
      </c>
      <c r="J25" s="112">
        <f aca="true" t="shared" si="3" ref="J25:O25">SUM(J23:J24)</f>
        <v>3439</v>
      </c>
      <c r="K25" s="112">
        <f t="shared" si="3"/>
        <v>2064</v>
      </c>
      <c r="L25" s="112">
        <f t="shared" si="3"/>
        <v>1189</v>
      </c>
      <c r="M25" s="112">
        <f t="shared" si="3"/>
        <v>867</v>
      </c>
      <c r="N25" s="112">
        <f t="shared" si="3"/>
        <v>348</v>
      </c>
      <c r="O25" s="123">
        <f t="shared" si="3"/>
        <v>7907</v>
      </c>
      <c r="P25" s="114">
        <f>H25+O25</f>
        <v>10179</v>
      </c>
    </row>
    <row r="26" ht="30" customHeight="1"/>
    <row r="27" spans="3:17" ht="39.75" customHeight="1">
      <c r="C27" s="90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97"/>
      <c r="D28" s="97"/>
      <c r="E28" s="98"/>
      <c r="L28" s="18"/>
      <c r="M28" s="18"/>
      <c r="N28" s="18"/>
      <c r="P28" s="18"/>
      <c r="Q28" s="18"/>
    </row>
    <row r="29" spans="3:17" ht="49.5" customHeight="1">
      <c r="C29" s="145"/>
      <c r="D29" s="146"/>
      <c r="E29" s="146"/>
      <c r="F29" s="143" t="s">
        <v>15</v>
      </c>
      <c r="G29" s="144"/>
      <c r="H29" s="144"/>
      <c r="I29" s="144" t="s">
        <v>16</v>
      </c>
      <c r="J29" s="144"/>
      <c r="K29" s="144"/>
      <c r="L29" s="144"/>
      <c r="M29" s="144"/>
      <c r="N29" s="144"/>
      <c r="O29" s="144"/>
      <c r="P29" s="163" t="s">
        <v>84</v>
      </c>
      <c r="Q29" s="20"/>
    </row>
    <row r="30" spans="3:17" ht="49.5" customHeight="1">
      <c r="C30" s="149"/>
      <c r="D30" s="150"/>
      <c r="E30" s="150"/>
      <c r="F30" s="116" t="s">
        <v>7</v>
      </c>
      <c r="G30" s="116" t="s">
        <v>8</v>
      </c>
      <c r="H30" s="117" t="s">
        <v>9</v>
      </c>
      <c r="I30" s="118" t="s">
        <v>29</v>
      </c>
      <c r="J30" s="116" t="s">
        <v>1</v>
      </c>
      <c r="K30" s="119" t="s">
        <v>2</v>
      </c>
      <c r="L30" s="119" t="s">
        <v>3</v>
      </c>
      <c r="M30" s="119" t="s">
        <v>4</v>
      </c>
      <c r="N30" s="119" t="s">
        <v>5</v>
      </c>
      <c r="O30" s="120" t="s">
        <v>9</v>
      </c>
      <c r="P30" s="164"/>
      <c r="Q30" s="20"/>
    </row>
    <row r="31" spans="3:17" ht="49.5" customHeight="1">
      <c r="C31" s="121" t="s">
        <v>12</v>
      </c>
      <c r="D31" s="116"/>
      <c r="E31" s="116"/>
      <c r="F31" s="107">
        <v>16</v>
      </c>
      <c r="G31" s="107">
        <v>16</v>
      </c>
      <c r="H31" s="108">
        <f>SUM(F31:G31)</f>
        <v>32</v>
      </c>
      <c r="I31" s="122">
        <v>0</v>
      </c>
      <c r="J31" s="107">
        <v>1050</v>
      </c>
      <c r="K31" s="107">
        <v>723</v>
      </c>
      <c r="L31" s="107">
        <v>540</v>
      </c>
      <c r="M31" s="107">
        <v>503</v>
      </c>
      <c r="N31" s="107">
        <v>307</v>
      </c>
      <c r="O31" s="108">
        <f>SUM(I31:N31)</f>
        <v>3123</v>
      </c>
      <c r="P31" s="110">
        <f>H31+O31</f>
        <v>3155</v>
      </c>
      <c r="Q31" s="20"/>
    </row>
    <row r="32" spans="3:16" ht="49.5" customHeight="1">
      <c r="C32" s="139" t="s">
        <v>13</v>
      </c>
      <c r="D32" s="140"/>
      <c r="E32" s="140"/>
      <c r="F32" s="107">
        <v>0</v>
      </c>
      <c r="G32" s="107">
        <v>0</v>
      </c>
      <c r="H32" s="108">
        <f>SUM(F32:G32)</f>
        <v>0</v>
      </c>
      <c r="I32" s="122">
        <v>0</v>
      </c>
      <c r="J32" s="107">
        <v>11</v>
      </c>
      <c r="K32" s="107">
        <v>8</v>
      </c>
      <c r="L32" s="107">
        <v>6</v>
      </c>
      <c r="M32" s="107">
        <v>2</v>
      </c>
      <c r="N32" s="107">
        <v>3</v>
      </c>
      <c r="O32" s="108">
        <f>SUM(I32:N32)</f>
        <v>30</v>
      </c>
      <c r="P32" s="110">
        <f>H32+O32</f>
        <v>30</v>
      </c>
    </row>
    <row r="33" spans="3:16" ht="49.5" customHeight="1" thickBot="1">
      <c r="C33" s="141" t="s">
        <v>14</v>
      </c>
      <c r="D33" s="142"/>
      <c r="E33" s="142"/>
      <c r="F33" s="112">
        <f>SUM(F31:F32)</f>
        <v>16</v>
      </c>
      <c r="G33" s="112">
        <f>SUM(G31:G32)</f>
        <v>16</v>
      </c>
      <c r="H33" s="123">
        <f>SUM(F33:G33)</f>
        <v>32</v>
      </c>
      <c r="I33" s="124">
        <f aca="true" t="shared" si="4" ref="I33:N33">SUM(I31:I32)</f>
        <v>0</v>
      </c>
      <c r="J33" s="112">
        <f t="shared" si="4"/>
        <v>1061</v>
      </c>
      <c r="K33" s="112">
        <f t="shared" si="4"/>
        <v>731</v>
      </c>
      <c r="L33" s="112">
        <f t="shared" si="4"/>
        <v>546</v>
      </c>
      <c r="M33" s="112">
        <f t="shared" si="4"/>
        <v>505</v>
      </c>
      <c r="N33" s="112">
        <f t="shared" si="4"/>
        <v>310</v>
      </c>
      <c r="O33" s="123">
        <f>SUM(I33:N33)</f>
        <v>3153</v>
      </c>
      <c r="P33" s="114">
        <f>H33+O33</f>
        <v>3185</v>
      </c>
    </row>
    <row r="34" ht="30" customHeight="1"/>
    <row r="35" spans="3:17" ht="39.75" customHeight="1">
      <c r="C35" s="90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97"/>
      <c r="D36" s="97"/>
      <c r="E36" s="98"/>
      <c r="L36" s="18"/>
      <c r="M36" s="18"/>
      <c r="N36" s="18"/>
      <c r="P36" s="18"/>
      <c r="Q36" s="18"/>
    </row>
    <row r="37" spans="3:17" ht="49.5" customHeight="1">
      <c r="C37" s="145"/>
      <c r="D37" s="146"/>
      <c r="E37" s="146"/>
      <c r="F37" s="143" t="s">
        <v>15</v>
      </c>
      <c r="G37" s="144"/>
      <c r="H37" s="144"/>
      <c r="I37" s="144" t="s">
        <v>16</v>
      </c>
      <c r="J37" s="144"/>
      <c r="K37" s="144"/>
      <c r="L37" s="144"/>
      <c r="M37" s="144"/>
      <c r="N37" s="162"/>
      <c r="O37" s="160" t="s">
        <v>84</v>
      </c>
      <c r="P37" s="20"/>
      <c r="Q37" s="20"/>
    </row>
    <row r="38" spans="3:17" ht="49.5" customHeight="1" thickBot="1">
      <c r="C38" s="147"/>
      <c r="D38" s="148"/>
      <c r="E38" s="148"/>
      <c r="F38" s="125" t="s">
        <v>7</v>
      </c>
      <c r="G38" s="125" t="s">
        <v>8</v>
      </c>
      <c r="H38" s="126" t="s">
        <v>9</v>
      </c>
      <c r="I38" s="127" t="s">
        <v>1</v>
      </c>
      <c r="J38" s="125" t="s">
        <v>2</v>
      </c>
      <c r="K38" s="128" t="s">
        <v>3</v>
      </c>
      <c r="L38" s="128" t="s">
        <v>4</v>
      </c>
      <c r="M38" s="128" t="s">
        <v>5</v>
      </c>
      <c r="N38" s="129" t="s">
        <v>11</v>
      </c>
      <c r="O38" s="161"/>
      <c r="P38" s="20"/>
      <c r="Q38" s="20"/>
    </row>
    <row r="39" spans="3:17" ht="49.5" customHeight="1">
      <c r="C39" s="130" t="s">
        <v>17</v>
      </c>
      <c r="D39" s="99"/>
      <c r="E39" s="99"/>
      <c r="F39" s="131">
        <f>SUM(F40:F41)</f>
        <v>0</v>
      </c>
      <c r="G39" s="131">
        <f>SUM(G40:G41)</f>
        <v>0</v>
      </c>
      <c r="H39" s="132">
        <f aca="true" t="shared" si="5" ref="H39:H51">SUM(F39:G39)</f>
        <v>0</v>
      </c>
      <c r="I39" s="133">
        <f>SUM(I40:I41)</f>
        <v>5</v>
      </c>
      <c r="J39" s="131">
        <f>SUM(J40:J41)</f>
        <v>11</v>
      </c>
      <c r="K39" s="131">
        <f>SUM(K40:K41)</f>
        <v>209</v>
      </c>
      <c r="L39" s="131">
        <f>SUM(L40:L41)</f>
        <v>512</v>
      </c>
      <c r="M39" s="131">
        <f>SUM(M40:M41)</f>
        <v>356</v>
      </c>
      <c r="N39" s="132">
        <f aca="true" t="shared" si="6" ref="N39:N47">SUM(I39:M39)</f>
        <v>1093</v>
      </c>
      <c r="O39" s="134">
        <f>H39+N39</f>
        <v>1093</v>
      </c>
      <c r="P39" s="20"/>
      <c r="Q39" s="20"/>
    </row>
    <row r="40" spans="3:15" ht="49.5" customHeight="1">
      <c r="C40" s="139" t="s">
        <v>12</v>
      </c>
      <c r="D40" s="140"/>
      <c r="E40" s="140"/>
      <c r="F40" s="107">
        <v>0</v>
      </c>
      <c r="G40" s="107">
        <v>0</v>
      </c>
      <c r="H40" s="108">
        <f t="shared" si="5"/>
        <v>0</v>
      </c>
      <c r="I40" s="122">
        <v>5</v>
      </c>
      <c r="J40" s="107">
        <v>11</v>
      </c>
      <c r="K40" s="107">
        <v>207</v>
      </c>
      <c r="L40" s="107">
        <v>510</v>
      </c>
      <c r="M40" s="107">
        <v>354</v>
      </c>
      <c r="N40" s="108">
        <f>SUM(I40:M40)</f>
        <v>1087</v>
      </c>
      <c r="O40" s="110">
        <f aca="true" t="shared" si="7" ref="O40:O50">H40+N40</f>
        <v>1087</v>
      </c>
    </row>
    <row r="41" spans="3:15" ht="49.5" customHeight="1" thickBot="1">
      <c r="C41" s="141" t="s">
        <v>13</v>
      </c>
      <c r="D41" s="142"/>
      <c r="E41" s="142"/>
      <c r="F41" s="112">
        <v>0</v>
      </c>
      <c r="G41" s="112">
        <v>0</v>
      </c>
      <c r="H41" s="123">
        <f t="shared" si="5"/>
        <v>0</v>
      </c>
      <c r="I41" s="124">
        <v>0</v>
      </c>
      <c r="J41" s="112">
        <v>0</v>
      </c>
      <c r="K41" s="112">
        <v>2</v>
      </c>
      <c r="L41" s="112">
        <v>2</v>
      </c>
      <c r="M41" s="112">
        <v>2</v>
      </c>
      <c r="N41" s="123">
        <f t="shared" si="6"/>
        <v>6</v>
      </c>
      <c r="O41" s="114">
        <f t="shared" si="7"/>
        <v>6</v>
      </c>
    </row>
    <row r="42" spans="3:15" ht="49.5" customHeight="1">
      <c r="C42" s="153" t="s">
        <v>30</v>
      </c>
      <c r="D42" s="154"/>
      <c r="E42" s="154"/>
      <c r="F42" s="131">
        <f>SUM(F43:F44)</f>
        <v>0</v>
      </c>
      <c r="G42" s="131">
        <f>SUM(G43:G44)</f>
        <v>0</v>
      </c>
      <c r="H42" s="132">
        <f t="shared" si="5"/>
        <v>0</v>
      </c>
      <c r="I42" s="133">
        <f>SUM(I43:I44)</f>
        <v>156</v>
      </c>
      <c r="J42" s="131">
        <f>SUM(J43:J44)</f>
        <v>151</v>
      </c>
      <c r="K42" s="131">
        <f>SUM(K43:K44)</f>
        <v>193</v>
      </c>
      <c r="L42" s="131">
        <f>SUM(L43:L44)</f>
        <v>195</v>
      </c>
      <c r="M42" s="131">
        <f>SUM(M43:M44)</f>
        <v>114</v>
      </c>
      <c r="N42" s="108">
        <f t="shared" si="6"/>
        <v>809</v>
      </c>
      <c r="O42" s="134">
        <f t="shared" si="7"/>
        <v>809</v>
      </c>
    </row>
    <row r="43" spans="3:15" ht="49.5" customHeight="1">
      <c r="C43" s="139" t="s">
        <v>12</v>
      </c>
      <c r="D43" s="140"/>
      <c r="E43" s="140"/>
      <c r="F43" s="107">
        <v>0</v>
      </c>
      <c r="G43" s="107">
        <v>0</v>
      </c>
      <c r="H43" s="108">
        <f t="shared" si="5"/>
        <v>0</v>
      </c>
      <c r="I43" s="122">
        <v>156</v>
      </c>
      <c r="J43" s="107">
        <v>150</v>
      </c>
      <c r="K43" s="107">
        <v>187</v>
      </c>
      <c r="L43" s="107">
        <v>189</v>
      </c>
      <c r="M43" s="107">
        <v>112</v>
      </c>
      <c r="N43" s="108">
        <f t="shared" si="6"/>
        <v>794</v>
      </c>
      <c r="O43" s="110">
        <f t="shared" si="7"/>
        <v>794</v>
      </c>
    </row>
    <row r="44" spans="3:15" ht="49.5" customHeight="1" thickBot="1">
      <c r="C44" s="141" t="s">
        <v>13</v>
      </c>
      <c r="D44" s="142"/>
      <c r="E44" s="142"/>
      <c r="F44" s="112">
        <v>0</v>
      </c>
      <c r="G44" s="112">
        <v>0</v>
      </c>
      <c r="H44" s="123">
        <f t="shared" si="5"/>
        <v>0</v>
      </c>
      <c r="I44" s="124">
        <v>0</v>
      </c>
      <c r="J44" s="112">
        <v>1</v>
      </c>
      <c r="K44" s="112">
        <v>6</v>
      </c>
      <c r="L44" s="112">
        <v>6</v>
      </c>
      <c r="M44" s="112">
        <v>2</v>
      </c>
      <c r="N44" s="123">
        <f t="shared" si="6"/>
        <v>15</v>
      </c>
      <c r="O44" s="114">
        <f t="shared" si="7"/>
        <v>15</v>
      </c>
    </row>
    <row r="45" spans="3:15" ht="49.5" customHeight="1">
      <c r="C45" s="153" t="s">
        <v>18</v>
      </c>
      <c r="D45" s="154"/>
      <c r="E45" s="154"/>
      <c r="F45" s="131">
        <f>SUM(F46:F47)</f>
        <v>0</v>
      </c>
      <c r="G45" s="131">
        <f>SUM(G46:G47)</f>
        <v>0</v>
      </c>
      <c r="H45" s="132">
        <f t="shared" si="5"/>
        <v>0</v>
      </c>
      <c r="I45" s="133">
        <f>SUM(I46:I47)</f>
        <v>0</v>
      </c>
      <c r="J45" s="131">
        <f>SUM(J46:J47)</f>
        <v>1</v>
      </c>
      <c r="K45" s="131">
        <f>SUM(K46:K47)</f>
        <v>7</v>
      </c>
      <c r="L45" s="131">
        <f>SUM(L46:L47)</f>
        <v>36</v>
      </c>
      <c r="M45" s="131">
        <f>SUM(M46:M47)</f>
        <v>20</v>
      </c>
      <c r="N45" s="132">
        <f>SUM(I45:M45)</f>
        <v>64</v>
      </c>
      <c r="O45" s="134">
        <f t="shared" si="7"/>
        <v>64</v>
      </c>
    </row>
    <row r="46" spans="3:15" ht="49.5" customHeight="1">
      <c r="C46" s="139" t="s">
        <v>12</v>
      </c>
      <c r="D46" s="140"/>
      <c r="E46" s="140"/>
      <c r="F46" s="107">
        <v>0</v>
      </c>
      <c r="G46" s="107">
        <v>0</v>
      </c>
      <c r="H46" s="108">
        <f t="shared" si="5"/>
        <v>0</v>
      </c>
      <c r="I46" s="122">
        <v>0</v>
      </c>
      <c r="J46" s="107">
        <v>1</v>
      </c>
      <c r="K46" s="107">
        <v>7</v>
      </c>
      <c r="L46" s="107">
        <v>36</v>
      </c>
      <c r="M46" s="107">
        <v>20</v>
      </c>
      <c r="N46" s="108">
        <f t="shared" si="6"/>
        <v>64</v>
      </c>
      <c r="O46" s="110">
        <f>H46+N46</f>
        <v>64</v>
      </c>
    </row>
    <row r="47" spans="3:15" ht="49.5" customHeight="1" thickBot="1">
      <c r="C47" s="141" t="s">
        <v>13</v>
      </c>
      <c r="D47" s="142"/>
      <c r="E47" s="142"/>
      <c r="F47" s="112">
        <v>0</v>
      </c>
      <c r="G47" s="112">
        <v>0</v>
      </c>
      <c r="H47" s="123">
        <f t="shared" si="5"/>
        <v>0</v>
      </c>
      <c r="I47" s="124">
        <v>0</v>
      </c>
      <c r="J47" s="112">
        <v>0</v>
      </c>
      <c r="K47" s="112">
        <v>0</v>
      </c>
      <c r="L47" s="112">
        <v>0</v>
      </c>
      <c r="M47" s="112">
        <v>0</v>
      </c>
      <c r="N47" s="123">
        <f t="shared" si="6"/>
        <v>0</v>
      </c>
      <c r="O47" s="114">
        <f t="shared" si="7"/>
        <v>0</v>
      </c>
    </row>
    <row r="48" spans="3:15" ht="49.5" customHeight="1">
      <c r="C48" s="153" t="s">
        <v>76</v>
      </c>
      <c r="D48" s="154"/>
      <c r="E48" s="154"/>
      <c r="F48" s="131">
        <f>SUM(F49:F50)</f>
        <v>0</v>
      </c>
      <c r="G48" s="131">
        <f>SUM(G49:G50)</f>
        <v>0</v>
      </c>
      <c r="H48" s="132">
        <f>SUM(F48:G48)</f>
        <v>0</v>
      </c>
      <c r="I48" s="133">
        <f>SUM(I49:I50)</f>
        <v>14</v>
      </c>
      <c r="J48" s="131">
        <f>SUM(J49:J50)</f>
        <v>15</v>
      </c>
      <c r="K48" s="131">
        <f>SUM(K49:K50)</f>
        <v>34</v>
      </c>
      <c r="L48" s="131">
        <f>SUM(L49:L50)</f>
        <v>162</v>
      </c>
      <c r="M48" s="131">
        <f>SUM(M49:M50)</f>
        <v>98</v>
      </c>
      <c r="N48" s="132">
        <f>SUM(I48:M48)</f>
        <v>323</v>
      </c>
      <c r="O48" s="134">
        <f>H48+N48</f>
        <v>323</v>
      </c>
    </row>
    <row r="49" spans="3:15" ht="49.5" customHeight="1">
      <c r="C49" s="139" t="s">
        <v>12</v>
      </c>
      <c r="D49" s="140"/>
      <c r="E49" s="140"/>
      <c r="F49" s="107">
        <v>0</v>
      </c>
      <c r="G49" s="107">
        <v>0</v>
      </c>
      <c r="H49" s="108">
        <f t="shared" si="5"/>
        <v>0</v>
      </c>
      <c r="I49" s="122">
        <v>14</v>
      </c>
      <c r="J49" s="107">
        <v>15</v>
      </c>
      <c r="K49" s="107">
        <v>34</v>
      </c>
      <c r="L49" s="107">
        <v>160</v>
      </c>
      <c r="M49" s="107">
        <v>97</v>
      </c>
      <c r="N49" s="108">
        <f>SUM(I49:M49)</f>
        <v>320</v>
      </c>
      <c r="O49" s="110">
        <f t="shared" si="7"/>
        <v>320</v>
      </c>
    </row>
    <row r="50" spans="3:15" ht="49.5" customHeight="1" thickBot="1">
      <c r="C50" s="141" t="s">
        <v>13</v>
      </c>
      <c r="D50" s="142"/>
      <c r="E50" s="142"/>
      <c r="F50" s="112">
        <v>0</v>
      </c>
      <c r="G50" s="112">
        <v>0</v>
      </c>
      <c r="H50" s="123">
        <f t="shared" si="5"/>
        <v>0</v>
      </c>
      <c r="I50" s="124">
        <v>0</v>
      </c>
      <c r="J50" s="112">
        <v>0</v>
      </c>
      <c r="K50" s="112">
        <v>0</v>
      </c>
      <c r="L50" s="112">
        <v>2</v>
      </c>
      <c r="M50" s="112">
        <v>1</v>
      </c>
      <c r="N50" s="123">
        <f>SUM(I50:M50)</f>
        <v>3</v>
      </c>
      <c r="O50" s="114">
        <f t="shared" si="7"/>
        <v>3</v>
      </c>
    </row>
    <row r="51" spans="3:15" ht="49.5" customHeight="1" thickBot="1">
      <c r="C51" s="151" t="s">
        <v>14</v>
      </c>
      <c r="D51" s="152"/>
      <c r="E51" s="152"/>
      <c r="F51" s="135">
        <v>0</v>
      </c>
      <c r="G51" s="135">
        <v>0</v>
      </c>
      <c r="H51" s="136">
        <f t="shared" si="5"/>
        <v>0</v>
      </c>
      <c r="I51" s="137">
        <v>174</v>
      </c>
      <c r="J51" s="135">
        <v>178</v>
      </c>
      <c r="K51" s="135">
        <v>442</v>
      </c>
      <c r="L51" s="135">
        <v>904</v>
      </c>
      <c r="M51" s="135">
        <v>586</v>
      </c>
      <c r="N51" s="136">
        <f>SUM(I51:M51)</f>
        <v>2284</v>
      </c>
      <c r="O51" s="138">
        <f>H51+N51</f>
        <v>2284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B1">
      <pane ySplit="8" topLeftCell="A9" activePane="bottomLeft" state="frozen"/>
      <selection pane="topLeft" activeCell="B1" sqref="B1"/>
      <selection pane="bottomLeft" activeCell="J64" sqref="J6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2" t="s">
        <v>21</v>
      </c>
      <c r="H1" s="182"/>
      <c r="I1" s="182"/>
      <c r="J1" s="182"/>
      <c r="K1" s="182"/>
      <c r="L1" s="182"/>
      <c r="M1" s="182"/>
      <c r="N1" s="76"/>
      <c r="O1" s="4"/>
    </row>
    <row r="2" spans="5:16" ht="30" customHeight="1">
      <c r="E2" s="5"/>
      <c r="G2" s="166" t="s">
        <v>92</v>
      </c>
      <c r="H2" s="166"/>
      <c r="I2" s="166"/>
      <c r="J2" s="166"/>
      <c r="K2" s="166"/>
      <c r="L2" s="166"/>
      <c r="M2" s="166"/>
      <c r="N2" s="6"/>
      <c r="O2" s="159">
        <v>41086</v>
      </c>
      <c r="P2" s="159"/>
    </row>
    <row r="3" spans="5:17" ht="24.75" customHeight="1">
      <c r="E3" s="7"/>
      <c r="F3" s="8"/>
      <c r="N3" s="9"/>
      <c r="O3" s="159"/>
      <c r="P3" s="159"/>
      <c r="Q3" s="10"/>
    </row>
    <row r="4" spans="3:17" ht="24.75" customHeight="1">
      <c r="C4" s="11"/>
      <c r="N4" s="7"/>
      <c r="O4" s="159" t="s">
        <v>31</v>
      </c>
      <c r="P4" s="15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3" t="s">
        <v>32</v>
      </c>
      <c r="D7" s="184"/>
      <c r="E7" s="184"/>
      <c r="F7" s="187" t="s">
        <v>33</v>
      </c>
      <c r="G7" s="188"/>
      <c r="H7" s="188"/>
      <c r="I7" s="189" t="s">
        <v>34</v>
      </c>
      <c r="J7" s="189"/>
      <c r="K7" s="189"/>
      <c r="L7" s="189"/>
      <c r="M7" s="189"/>
      <c r="N7" s="189"/>
      <c r="O7" s="190"/>
      <c r="P7" s="191" t="s">
        <v>6</v>
      </c>
      <c r="Q7" s="20"/>
    </row>
    <row r="8" spans="3:17" ht="42" customHeight="1" thickBot="1">
      <c r="C8" s="185"/>
      <c r="D8" s="186"/>
      <c r="E8" s="186"/>
      <c r="F8" s="78" t="s">
        <v>7</v>
      </c>
      <c r="G8" s="78" t="s">
        <v>8</v>
      </c>
      <c r="H8" s="72" t="s">
        <v>9</v>
      </c>
      <c r="I8" s="73" t="s">
        <v>35</v>
      </c>
      <c r="J8" s="74" t="s">
        <v>1</v>
      </c>
      <c r="K8" s="74" t="s">
        <v>2</v>
      </c>
      <c r="L8" s="74" t="s">
        <v>3</v>
      </c>
      <c r="M8" s="74" t="s">
        <v>4</v>
      </c>
      <c r="N8" s="74" t="s">
        <v>5</v>
      </c>
      <c r="O8" s="75" t="s">
        <v>9</v>
      </c>
      <c r="P8" s="192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46">
        <f>SUM(F11,F17,F20,F25,F29,F30)</f>
        <v>2187</v>
      </c>
      <c r="G10" s="46">
        <f>SUM(G11,G17,G20,G25,G29,G30)</f>
        <v>2714</v>
      </c>
      <c r="H10" s="47">
        <f>SUM(F10:G10)</f>
        <v>4901</v>
      </c>
      <c r="I10" s="48">
        <f aca="true" t="shared" si="0" ref="I10:N10">SUM(I11,I17,I20,I25,I29,I30)</f>
        <v>0</v>
      </c>
      <c r="J10" s="46">
        <f t="shared" si="0"/>
        <v>9188</v>
      </c>
      <c r="K10" s="46">
        <f t="shared" si="0"/>
        <v>6333</v>
      </c>
      <c r="L10" s="46">
        <f t="shared" si="0"/>
        <v>3610</v>
      </c>
      <c r="M10" s="46">
        <f t="shared" si="0"/>
        <v>2748</v>
      </c>
      <c r="N10" s="46">
        <f t="shared" si="0"/>
        <v>1213</v>
      </c>
      <c r="O10" s="47">
        <f>SUM(I10:N10)</f>
        <v>23092</v>
      </c>
      <c r="P10" s="49">
        <f>SUM(O10,H10)</f>
        <v>27993</v>
      </c>
      <c r="Q10" s="20"/>
    </row>
    <row r="11" spans="3:16" ht="30" customHeight="1">
      <c r="C11" s="28"/>
      <c r="D11" s="29" t="s">
        <v>38</v>
      </c>
      <c r="E11" s="30"/>
      <c r="F11" s="50">
        <f>SUM(F12:F16)</f>
        <v>149</v>
      </c>
      <c r="G11" s="50">
        <f>SUM(G12:G16)</f>
        <v>200</v>
      </c>
      <c r="H11" s="51">
        <f aca="true" t="shared" si="1" ref="H11:H74">SUM(F11:G11)</f>
        <v>349</v>
      </c>
      <c r="I11" s="52">
        <f aca="true" t="shared" si="2" ref="I11:N11">SUM(I12:I16)</f>
        <v>0</v>
      </c>
      <c r="J11" s="50">
        <f t="shared" si="2"/>
        <v>2037</v>
      </c>
      <c r="K11" s="50">
        <f t="shared" si="2"/>
        <v>1442</v>
      </c>
      <c r="L11" s="50">
        <f t="shared" si="2"/>
        <v>826</v>
      </c>
      <c r="M11" s="50">
        <f t="shared" si="2"/>
        <v>718</v>
      </c>
      <c r="N11" s="50">
        <f t="shared" si="2"/>
        <v>429</v>
      </c>
      <c r="O11" s="51">
        <f aca="true" t="shared" si="3" ref="O11:O74">SUM(I11:N11)</f>
        <v>5452</v>
      </c>
      <c r="P11" s="53">
        <f aca="true" t="shared" si="4" ref="P11:P74">SUM(O11,H11)</f>
        <v>5801</v>
      </c>
    </row>
    <row r="12" spans="3:16" ht="30" customHeight="1">
      <c r="C12" s="28"/>
      <c r="D12" s="29"/>
      <c r="E12" s="31" t="s">
        <v>39</v>
      </c>
      <c r="F12" s="79">
        <v>0</v>
      </c>
      <c r="G12" s="79">
        <v>0</v>
      </c>
      <c r="H12" s="51">
        <f>SUM(F12:G12)</f>
        <v>0</v>
      </c>
      <c r="I12" s="80">
        <v>0</v>
      </c>
      <c r="J12" s="79">
        <v>1123</v>
      </c>
      <c r="K12" s="79">
        <v>652</v>
      </c>
      <c r="L12" s="79">
        <v>286</v>
      </c>
      <c r="M12" s="79">
        <v>200</v>
      </c>
      <c r="N12" s="79">
        <v>116</v>
      </c>
      <c r="O12" s="51">
        <f t="shared" si="3"/>
        <v>2377</v>
      </c>
      <c r="P12" s="53">
        <f t="shared" si="4"/>
        <v>2377</v>
      </c>
    </row>
    <row r="13" spans="3:16" ht="30" customHeight="1">
      <c r="C13" s="28"/>
      <c r="D13" s="29"/>
      <c r="E13" s="31" t="s">
        <v>40</v>
      </c>
      <c r="F13" s="79">
        <v>0</v>
      </c>
      <c r="G13" s="79">
        <v>0</v>
      </c>
      <c r="H13" s="51">
        <f t="shared" si="1"/>
        <v>0</v>
      </c>
      <c r="I13" s="80">
        <v>0</v>
      </c>
      <c r="J13" s="79">
        <v>4</v>
      </c>
      <c r="K13" s="79">
        <v>6</v>
      </c>
      <c r="L13" s="79">
        <v>8</v>
      </c>
      <c r="M13" s="79">
        <v>40</v>
      </c>
      <c r="N13" s="79">
        <v>43</v>
      </c>
      <c r="O13" s="51">
        <f t="shared" si="3"/>
        <v>101</v>
      </c>
      <c r="P13" s="53">
        <f t="shared" si="4"/>
        <v>101</v>
      </c>
    </row>
    <row r="14" spans="3:16" ht="30" customHeight="1">
      <c r="C14" s="28"/>
      <c r="D14" s="29"/>
      <c r="E14" s="31" t="s">
        <v>41</v>
      </c>
      <c r="F14" s="79">
        <v>47</v>
      </c>
      <c r="G14" s="79">
        <v>87</v>
      </c>
      <c r="H14" s="51">
        <f t="shared" si="1"/>
        <v>134</v>
      </c>
      <c r="I14" s="80">
        <v>0</v>
      </c>
      <c r="J14" s="79">
        <v>261</v>
      </c>
      <c r="K14" s="79">
        <v>178</v>
      </c>
      <c r="L14" s="79">
        <v>100</v>
      </c>
      <c r="M14" s="79">
        <v>124</v>
      </c>
      <c r="N14" s="79">
        <v>77</v>
      </c>
      <c r="O14" s="51">
        <f t="shared" si="3"/>
        <v>740</v>
      </c>
      <c r="P14" s="53">
        <f t="shared" si="4"/>
        <v>874</v>
      </c>
    </row>
    <row r="15" spans="3:16" ht="30" customHeight="1">
      <c r="C15" s="28"/>
      <c r="D15" s="29"/>
      <c r="E15" s="31" t="s">
        <v>42</v>
      </c>
      <c r="F15" s="79">
        <v>29</v>
      </c>
      <c r="G15" s="79">
        <v>47</v>
      </c>
      <c r="H15" s="51">
        <f t="shared" si="1"/>
        <v>76</v>
      </c>
      <c r="I15" s="80">
        <v>0</v>
      </c>
      <c r="J15" s="79">
        <v>133</v>
      </c>
      <c r="K15" s="79">
        <v>117</v>
      </c>
      <c r="L15" s="79">
        <v>91</v>
      </c>
      <c r="M15" s="79">
        <v>62</v>
      </c>
      <c r="N15" s="79">
        <v>36</v>
      </c>
      <c r="O15" s="51">
        <f t="shared" si="3"/>
        <v>439</v>
      </c>
      <c r="P15" s="53">
        <f t="shared" si="4"/>
        <v>515</v>
      </c>
    </row>
    <row r="16" spans="3:16" ht="30" customHeight="1">
      <c r="C16" s="28"/>
      <c r="D16" s="29"/>
      <c r="E16" s="31" t="s">
        <v>43</v>
      </c>
      <c r="F16" s="79">
        <v>73</v>
      </c>
      <c r="G16" s="79">
        <v>66</v>
      </c>
      <c r="H16" s="51">
        <f t="shared" si="1"/>
        <v>139</v>
      </c>
      <c r="I16" s="80">
        <v>0</v>
      </c>
      <c r="J16" s="79">
        <v>516</v>
      </c>
      <c r="K16" s="79">
        <v>489</v>
      </c>
      <c r="L16" s="79">
        <v>341</v>
      </c>
      <c r="M16" s="79">
        <v>292</v>
      </c>
      <c r="N16" s="79">
        <v>157</v>
      </c>
      <c r="O16" s="51">
        <f t="shared" si="3"/>
        <v>1795</v>
      </c>
      <c r="P16" s="53">
        <f t="shared" si="4"/>
        <v>1934</v>
      </c>
    </row>
    <row r="17" spans="3:16" ht="30" customHeight="1">
      <c r="C17" s="28"/>
      <c r="D17" s="32" t="s">
        <v>44</v>
      </c>
      <c r="E17" s="33"/>
      <c r="F17" s="50">
        <f>SUM(F18:F19)</f>
        <v>288</v>
      </c>
      <c r="G17" s="50">
        <f>SUM(G18:G19)</f>
        <v>323</v>
      </c>
      <c r="H17" s="51">
        <f t="shared" si="1"/>
        <v>611</v>
      </c>
      <c r="I17" s="52">
        <f aca="true" t="shared" si="5" ref="I17:N17">SUM(I18:I19)</f>
        <v>0</v>
      </c>
      <c r="J17" s="50">
        <f t="shared" si="5"/>
        <v>2072</v>
      </c>
      <c r="K17" s="50">
        <f t="shared" si="5"/>
        <v>1282</v>
      </c>
      <c r="L17" s="50">
        <f t="shared" si="5"/>
        <v>655</v>
      </c>
      <c r="M17" s="50">
        <f t="shared" si="5"/>
        <v>462</v>
      </c>
      <c r="N17" s="50">
        <f t="shared" si="5"/>
        <v>150</v>
      </c>
      <c r="O17" s="51">
        <f t="shared" si="3"/>
        <v>4621</v>
      </c>
      <c r="P17" s="53">
        <f t="shared" si="4"/>
        <v>5232</v>
      </c>
    </row>
    <row r="18" spans="3:16" ht="30" customHeight="1">
      <c r="C18" s="28"/>
      <c r="D18" s="29"/>
      <c r="E18" s="31" t="s">
        <v>45</v>
      </c>
      <c r="F18" s="79">
        <v>0</v>
      </c>
      <c r="G18" s="79">
        <v>0</v>
      </c>
      <c r="H18" s="51">
        <f t="shared" si="1"/>
        <v>0</v>
      </c>
      <c r="I18" s="80">
        <v>0</v>
      </c>
      <c r="J18" s="79">
        <v>1514</v>
      </c>
      <c r="K18" s="79">
        <f>922+1</f>
        <v>923</v>
      </c>
      <c r="L18" s="79">
        <v>502</v>
      </c>
      <c r="M18" s="79">
        <v>372</v>
      </c>
      <c r="N18" s="79">
        <v>124</v>
      </c>
      <c r="O18" s="51">
        <f t="shared" si="3"/>
        <v>3435</v>
      </c>
      <c r="P18" s="53">
        <f t="shared" si="4"/>
        <v>3435</v>
      </c>
    </row>
    <row r="19" spans="3:16" ht="30" customHeight="1">
      <c r="C19" s="28"/>
      <c r="D19" s="29"/>
      <c r="E19" s="31" t="s">
        <v>46</v>
      </c>
      <c r="F19" s="79">
        <v>288</v>
      </c>
      <c r="G19" s="79">
        <v>323</v>
      </c>
      <c r="H19" s="51">
        <f t="shared" si="1"/>
        <v>611</v>
      </c>
      <c r="I19" s="80">
        <v>0</v>
      </c>
      <c r="J19" s="79">
        <v>558</v>
      </c>
      <c r="K19" s="79">
        <f>357+2</f>
        <v>359</v>
      </c>
      <c r="L19" s="79">
        <v>153</v>
      </c>
      <c r="M19" s="79">
        <v>90</v>
      </c>
      <c r="N19" s="79">
        <v>26</v>
      </c>
      <c r="O19" s="51">
        <f t="shared" si="3"/>
        <v>1186</v>
      </c>
      <c r="P19" s="53">
        <f t="shared" si="4"/>
        <v>1797</v>
      </c>
    </row>
    <row r="20" spans="3:16" ht="30" customHeight="1">
      <c r="C20" s="28"/>
      <c r="D20" s="32" t="s">
        <v>47</v>
      </c>
      <c r="E20" s="33"/>
      <c r="F20" s="50">
        <f>SUM(F21:F24)</f>
        <v>9</v>
      </c>
      <c r="G20" s="50">
        <f>SUM(G21:G24)</f>
        <v>8</v>
      </c>
      <c r="H20" s="51">
        <f t="shared" si="1"/>
        <v>17</v>
      </c>
      <c r="I20" s="52">
        <f aca="true" t="shared" si="6" ref="I20:N20">SUM(I21:I24)</f>
        <v>0</v>
      </c>
      <c r="J20" s="50">
        <f t="shared" si="6"/>
        <v>134</v>
      </c>
      <c r="K20" s="50">
        <f t="shared" si="6"/>
        <v>124</v>
      </c>
      <c r="L20" s="50">
        <f t="shared" si="6"/>
        <v>161</v>
      </c>
      <c r="M20" s="50">
        <f t="shared" si="6"/>
        <v>160</v>
      </c>
      <c r="N20" s="50">
        <f t="shared" si="6"/>
        <v>59</v>
      </c>
      <c r="O20" s="51">
        <f t="shared" si="3"/>
        <v>638</v>
      </c>
      <c r="P20" s="53">
        <f t="shared" si="4"/>
        <v>655</v>
      </c>
    </row>
    <row r="21" spans="3:16" ht="30" customHeight="1">
      <c r="C21" s="28"/>
      <c r="D21" s="29"/>
      <c r="E21" s="31" t="s">
        <v>48</v>
      </c>
      <c r="F21" s="79">
        <v>8</v>
      </c>
      <c r="G21" s="79">
        <v>6</v>
      </c>
      <c r="H21" s="51">
        <f t="shared" si="1"/>
        <v>14</v>
      </c>
      <c r="I21" s="80">
        <v>0</v>
      </c>
      <c r="J21" s="79">
        <v>109</v>
      </c>
      <c r="K21" s="79">
        <v>102</v>
      </c>
      <c r="L21" s="79">
        <v>149</v>
      </c>
      <c r="M21" s="79">
        <v>147</v>
      </c>
      <c r="N21" s="79">
        <v>57</v>
      </c>
      <c r="O21" s="51">
        <f t="shared" si="3"/>
        <v>564</v>
      </c>
      <c r="P21" s="53">
        <f t="shared" si="4"/>
        <v>578</v>
      </c>
    </row>
    <row r="22" spans="3:16" ht="30" customHeight="1">
      <c r="C22" s="28"/>
      <c r="D22" s="29"/>
      <c r="E22" s="34" t="s">
        <v>49</v>
      </c>
      <c r="F22" s="79">
        <v>1</v>
      </c>
      <c r="G22" s="79">
        <v>2</v>
      </c>
      <c r="H22" s="51">
        <f t="shared" si="1"/>
        <v>3</v>
      </c>
      <c r="I22" s="80">
        <v>0</v>
      </c>
      <c r="J22" s="79">
        <v>25</v>
      </c>
      <c r="K22" s="79">
        <v>22</v>
      </c>
      <c r="L22" s="79">
        <v>12</v>
      </c>
      <c r="M22" s="79">
        <v>13</v>
      </c>
      <c r="N22" s="79">
        <v>2</v>
      </c>
      <c r="O22" s="51">
        <f t="shared" si="3"/>
        <v>74</v>
      </c>
      <c r="P22" s="53">
        <f t="shared" si="4"/>
        <v>77</v>
      </c>
    </row>
    <row r="23" spans="3:16" ht="30" customHeight="1">
      <c r="C23" s="28"/>
      <c r="D23" s="29"/>
      <c r="E23" s="34" t="s">
        <v>50</v>
      </c>
      <c r="F23" s="79">
        <v>0</v>
      </c>
      <c r="G23" s="79">
        <v>0</v>
      </c>
      <c r="H23" s="51">
        <f t="shared" si="1"/>
        <v>0</v>
      </c>
      <c r="I23" s="80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51">
        <f t="shared" si="3"/>
        <v>0</v>
      </c>
      <c r="P23" s="53">
        <f t="shared" si="4"/>
        <v>0</v>
      </c>
    </row>
    <row r="24" spans="3:16" ht="30" customHeight="1">
      <c r="C24" s="28"/>
      <c r="D24" s="35"/>
      <c r="E24" s="34" t="s">
        <v>77</v>
      </c>
      <c r="F24" s="79">
        <v>0</v>
      </c>
      <c r="G24" s="79">
        <v>0</v>
      </c>
      <c r="H24" s="51">
        <f t="shared" si="1"/>
        <v>0</v>
      </c>
      <c r="I24" s="81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51">
        <f t="shared" si="3"/>
        <v>0</v>
      </c>
      <c r="P24" s="53">
        <f t="shared" si="4"/>
        <v>0</v>
      </c>
    </row>
    <row r="25" spans="3:16" ht="30" customHeight="1">
      <c r="C25" s="28"/>
      <c r="D25" s="32" t="s">
        <v>51</v>
      </c>
      <c r="E25" s="33"/>
      <c r="F25" s="50">
        <f>SUM(F26:F28)</f>
        <v>764</v>
      </c>
      <c r="G25" s="50">
        <f>SUM(G26:G28)</f>
        <v>981</v>
      </c>
      <c r="H25" s="51">
        <f t="shared" si="1"/>
        <v>1745</v>
      </c>
      <c r="I25" s="52">
        <f aca="true" t="shared" si="7" ref="I25:N25">SUM(I26:I28)</f>
        <v>0</v>
      </c>
      <c r="J25" s="50">
        <f>SUM(J26:J28)</f>
        <v>1619</v>
      </c>
      <c r="K25" s="50">
        <f t="shared" si="7"/>
        <v>1480</v>
      </c>
      <c r="L25" s="50">
        <f t="shared" si="7"/>
        <v>854</v>
      </c>
      <c r="M25" s="50">
        <f t="shared" si="7"/>
        <v>597</v>
      </c>
      <c r="N25" s="50">
        <f t="shared" si="7"/>
        <v>245</v>
      </c>
      <c r="O25" s="51">
        <f t="shared" si="3"/>
        <v>4795</v>
      </c>
      <c r="P25" s="53">
        <f t="shared" si="4"/>
        <v>6540</v>
      </c>
    </row>
    <row r="26" spans="3:16" ht="30" customHeight="1">
      <c r="C26" s="28"/>
      <c r="D26" s="29"/>
      <c r="E26" s="34" t="s">
        <v>52</v>
      </c>
      <c r="F26" s="79">
        <v>703</v>
      </c>
      <c r="G26" s="79">
        <f>943+2</f>
        <v>945</v>
      </c>
      <c r="H26" s="51">
        <f t="shared" si="1"/>
        <v>1648</v>
      </c>
      <c r="I26" s="80">
        <v>0</v>
      </c>
      <c r="J26" s="79">
        <v>1567</v>
      </c>
      <c r="K26" s="79">
        <f>1433+2</f>
        <v>1435</v>
      </c>
      <c r="L26" s="79">
        <v>828</v>
      </c>
      <c r="M26" s="79">
        <v>582</v>
      </c>
      <c r="N26" s="79">
        <v>239</v>
      </c>
      <c r="O26" s="51">
        <f t="shared" si="3"/>
        <v>4651</v>
      </c>
      <c r="P26" s="53">
        <f t="shared" si="4"/>
        <v>6299</v>
      </c>
    </row>
    <row r="27" spans="3:16" ht="30" customHeight="1">
      <c r="C27" s="28"/>
      <c r="D27" s="29"/>
      <c r="E27" s="34" t="s">
        <v>53</v>
      </c>
      <c r="F27" s="79">
        <v>18</v>
      </c>
      <c r="G27" s="79">
        <v>19</v>
      </c>
      <c r="H27" s="51">
        <f t="shared" si="1"/>
        <v>37</v>
      </c>
      <c r="I27" s="80">
        <v>0</v>
      </c>
      <c r="J27" s="79">
        <v>23</v>
      </c>
      <c r="K27" s="79">
        <v>24</v>
      </c>
      <c r="L27" s="79">
        <v>14</v>
      </c>
      <c r="M27" s="79">
        <v>7</v>
      </c>
      <c r="N27" s="79">
        <v>2</v>
      </c>
      <c r="O27" s="51">
        <f t="shared" si="3"/>
        <v>70</v>
      </c>
      <c r="P27" s="53">
        <f t="shared" si="4"/>
        <v>107</v>
      </c>
    </row>
    <row r="28" spans="3:16" ht="30" customHeight="1">
      <c r="C28" s="28"/>
      <c r="D28" s="29"/>
      <c r="E28" s="34" t="s">
        <v>54</v>
      </c>
      <c r="F28" s="79">
        <v>43</v>
      </c>
      <c r="G28" s="79">
        <v>17</v>
      </c>
      <c r="H28" s="51">
        <f t="shared" si="1"/>
        <v>60</v>
      </c>
      <c r="I28" s="80">
        <v>0</v>
      </c>
      <c r="J28" s="79">
        <v>29</v>
      </c>
      <c r="K28" s="79">
        <v>21</v>
      </c>
      <c r="L28" s="79">
        <v>12</v>
      </c>
      <c r="M28" s="79">
        <v>8</v>
      </c>
      <c r="N28" s="79">
        <v>4</v>
      </c>
      <c r="O28" s="51">
        <f t="shared" si="3"/>
        <v>74</v>
      </c>
      <c r="P28" s="53">
        <f t="shared" si="4"/>
        <v>134</v>
      </c>
    </row>
    <row r="29" spans="3:16" ht="30" customHeight="1">
      <c r="C29" s="28"/>
      <c r="D29" s="36" t="s">
        <v>55</v>
      </c>
      <c r="E29" s="37"/>
      <c r="F29" s="79">
        <v>19</v>
      </c>
      <c r="G29" s="79">
        <v>13</v>
      </c>
      <c r="H29" s="51">
        <f t="shared" si="1"/>
        <v>32</v>
      </c>
      <c r="I29" s="80">
        <v>0</v>
      </c>
      <c r="J29" s="79">
        <v>89</v>
      </c>
      <c r="K29" s="79">
        <v>72</v>
      </c>
      <c r="L29" s="79">
        <v>52</v>
      </c>
      <c r="M29" s="79">
        <v>62</v>
      </c>
      <c r="N29" s="79">
        <v>19</v>
      </c>
      <c r="O29" s="51">
        <f t="shared" si="3"/>
        <v>294</v>
      </c>
      <c r="P29" s="53">
        <f t="shared" si="4"/>
        <v>326</v>
      </c>
    </row>
    <row r="30" spans="3:16" ht="30" customHeight="1" thickBot="1">
      <c r="C30" s="38"/>
      <c r="D30" s="39" t="s">
        <v>56</v>
      </c>
      <c r="E30" s="40"/>
      <c r="F30" s="82">
        <v>958</v>
      </c>
      <c r="G30" s="82">
        <v>1189</v>
      </c>
      <c r="H30" s="54">
        <f t="shared" si="1"/>
        <v>2147</v>
      </c>
      <c r="I30" s="83">
        <v>0</v>
      </c>
      <c r="J30" s="82">
        <v>3237</v>
      </c>
      <c r="K30" s="82">
        <f>1931+2</f>
        <v>1933</v>
      </c>
      <c r="L30" s="82">
        <v>1062</v>
      </c>
      <c r="M30" s="82">
        <v>749</v>
      </c>
      <c r="N30" s="82">
        <v>311</v>
      </c>
      <c r="O30" s="54">
        <f t="shared" si="3"/>
        <v>7292</v>
      </c>
      <c r="P30" s="55">
        <f t="shared" si="4"/>
        <v>9439</v>
      </c>
    </row>
    <row r="31" spans="3:16" ht="30" customHeight="1">
      <c r="C31" s="25" t="s">
        <v>57</v>
      </c>
      <c r="D31" s="41"/>
      <c r="E31" s="42"/>
      <c r="F31" s="46">
        <f>SUM(F32:F40)</f>
        <v>16</v>
      </c>
      <c r="G31" s="46">
        <f>SUM(G32:G40)</f>
        <v>17</v>
      </c>
      <c r="H31" s="47">
        <f t="shared" si="1"/>
        <v>33</v>
      </c>
      <c r="I31" s="48">
        <f aca="true" t="shared" si="8" ref="I31:N31">SUM(I32:I40)</f>
        <v>0</v>
      </c>
      <c r="J31" s="46">
        <f t="shared" si="8"/>
        <v>1157</v>
      </c>
      <c r="K31" s="46">
        <f t="shared" si="8"/>
        <v>844</v>
      </c>
      <c r="L31" s="46">
        <f t="shared" si="8"/>
        <v>618</v>
      </c>
      <c r="M31" s="46">
        <f t="shared" si="8"/>
        <v>546</v>
      </c>
      <c r="N31" s="46">
        <f t="shared" si="8"/>
        <v>322</v>
      </c>
      <c r="O31" s="47">
        <f t="shared" si="3"/>
        <v>3487</v>
      </c>
      <c r="P31" s="49">
        <f t="shared" si="4"/>
        <v>3520</v>
      </c>
    </row>
    <row r="32" spans="3:16" ht="30" customHeight="1">
      <c r="C32" s="43"/>
      <c r="D32" s="36" t="s">
        <v>58</v>
      </c>
      <c r="E32" s="37"/>
      <c r="F32" s="84">
        <v>0</v>
      </c>
      <c r="G32" s="84">
        <v>0</v>
      </c>
      <c r="H32" s="56">
        <f t="shared" si="1"/>
        <v>0</v>
      </c>
      <c r="I32" s="81">
        <v>0</v>
      </c>
      <c r="J32" s="84">
        <v>99</v>
      </c>
      <c r="K32" s="84">
        <v>142</v>
      </c>
      <c r="L32" s="84">
        <v>91</v>
      </c>
      <c r="M32" s="84">
        <v>69</v>
      </c>
      <c r="N32" s="84">
        <v>19</v>
      </c>
      <c r="O32" s="56">
        <f t="shared" si="3"/>
        <v>420</v>
      </c>
      <c r="P32" s="57">
        <f t="shared" si="4"/>
        <v>420</v>
      </c>
    </row>
    <row r="33" spans="3:16" ht="30" customHeight="1">
      <c r="C33" s="28"/>
      <c r="D33" s="36" t="s">
        <v>59</v>
      </c>
      <c r="E33" s="37"/>
      <c r="F33" s="79">
        <v>0</v>
      </c>
      <c r="G33" s="79">
        <v>0</v>
      </c>
      <c r="H33" s="50">
        <f t="shared" si="1"/>
        <v>0</v>
      </c>
      <c r="I33" s="81">
        <v>0</v>
      </c>
      <c r="J33" s="79">
        <v>1</v>
      </c>
      <c r="K33" s="79">
        <v>0</v>
      </c>
      <c r="L33" s="79">
        <v>0</v>
      </c>
      <c r="M33" s="79">
        <v>0</v>
      </c>
      <c r="N33" s="79">
        <v>0</v>
      </c>
      <c r="O33" s="51">
        <f t="shared" si="3"/>
        <v>1</v>
      </c>
      <c r="P33" s="53">
        <f t="shared" si="4"/>
        <v>1</v>
      </c>
    </row>
    <row r="34" spans="3:16" ht="30" customHeight="1">
      <c r="C34" s="28"/>
      <c r="D34" s="36" t="s">
        <v>74</v>
      </c>
      <c r="E34" s="37"/>
      <c r="F34" s="79">
        <v>0</v>
      </c>
      <c r="G34" s="79">
        <v>0</v>
      </c>
      <c r="H34" s="50">
        <f t="shared" si="1"/>
        <v>0</v>
      </c>
      <c r="I34" s="81">
        <v>0</v>
      </c>
      <c r="J34" s="79">
        <v>826</v>
      </c>
      <c r="K34" s="79">
        <v>488</v>
      </c>
      <c r="L34" s="79">
        <v>249</v>
      </c>
      <c r="M34" s="79">
        <v>110</v>
      </c>
      <c r="N34" s="79">
        <v>37</v>
      </c>
      <c r="O34" s="51">
        <f t="shared" si="3"/>
        <v>1710</v>
      </c>
      <c r="P34" s="53">
        <f t="shared" si="4"/>
        <v>1710</v>
      </c>
    </row>
    <row r="35" spans="3:16" ht="30" customHeight="1">
      <c r="C35" s="28"/>
      <c r="D35" s="36" t="s">
        <v>60</v>
      </c>
      <c r="E35" s="37"/>
      <c r="F35" s="79">
        <v>0</v>
      </c>
      <c r="G35" s="79">
        <v>3</v>
      </c>
      <c r="H35" s="50">
        <f t="shared" si="1"/>
        <v>3</v>
      </c>
      <c r="I35" s="80">
        <v>0</v>
      </c>
      <c r="J35" s="79">
        <v>36</v>
      </c>
      <c r="K35" s="79">
        <v>32</v>
      </c>
      <c r="L35" s="79">
        <v>30</v>
      </c>
      <c r="M35" s="79">
        <v>30</v>
      </c>
      <c r="N35" s="79">
        <v>18</v>
      </c>
      <c r="O35" s="51">
        <f t="shared" si="3"/>
        <v>146</v>
      </c>
      <c r="P35" s="53">
        <f t="shared" si="4"/>
        <v>149</v>
      </c>
    </row>
    <row r="36" spans="3:16" ht="30" customHeight="1">
      <c r="C36" s="28"/>
      <c r="D36" s="36" t="s">
        <v>61</v>
      </c>
      <c r="E36" s="37"/>
      <c r="F36" s="79">
        <v>16</v>
      </c>
      <c r="G36" s="79">
        <v>14</v>
      </c>
      <c r="H36" s="50">
        <f t="shared" si="1"/>
        <v>30</v>
      </c>
      <c r="I36" s="80">
        <v>0</v>
      </c>
      <c r="J36" s="79">
        <v>94</v>
      </c>
      <c r="K36" s="79">
        <v>68</v>
      </c>
      <c r="L36" s="79">
        <v>47</v>
      </c>
      <c r="M36" s="79">
        <v>35</v>
      </c>
      <c r="N36" s="79">
        <v>12</v>
      </c>
      <c r="O36" s="51">
        <f t="shared" si="3"/>
        <v>256</v>
      </c>
      <c r="P36" s="53">
        <f t="shared" si="4"/>
        <v>286</v>
      </c>
    </row>
    <row r="37" spans="3:16" ht="30" customHeight="1">
      <c r="C37" s="28"/>
      <c r="D37" s="36" t="s">
        <v>62</v>
      </c>
      <c r="E37" s="37"/>
      <c r="F37" s="79">
        <v>0</v>
      </c>
      <c r="G37" s="79">
        <v>0</v>
      </c>
      <c r="H37" s="50">
        <f t="shared" si="1"/>
        <v>0</v>
      </c>
      <c r="I37" s="81">
        <v>0</v>
      </c>
      <c r="J37" s="79">
        <v>97</v>
      </c>
      <c r="K37" s="79">
        <v>105</v>
      </c>
      <c r="L37" s="79">
        <v>115</v>
      </c>
      <c r="M37" s="79">
        <v>63</v>
      </c>
      <c r="N37" s="79">
        <v>23</v>
      </c>
      <c r="O37" s="51">
        <f t="shared" si="3"/>
        <v>403</v>
      </c>
      <c r="P37" s="53">
        <f t="shared" si="4"/>
        <v>403</v>
      </c>
    </row>
    <row r="38" spans="3:16" ht="30" customHeight="1">
      <c r="C38" s="28"/>
      <c r="D38" s="36" t="s">
        <v>63</v>
      </c>
      <c r="E38" s="37"/>
      <c r="F38" s="79">
        <v>0</v>
      </c>
      <c r="G38" s="79">
        <v>0</v>
      </c>
      <c r="H38" s="50">
        <f t="shared" si="1"/>
        <v>0</v>
      </c>
      <c r="I38" s="81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51">
        <f t="shared" si="3"/>
        <v>0</v>
      </c>
      <c r="P38" s="53">
        <f t="shared" si="4"/>
        <v>0</v>
      </c>
    </row>
    <row r="39" spans="3:16" ht="30" customHeight="1">
      <c r="C39" s="28"/>
      <c r="D39" s="193" t="s">
        <v>64</v>
      </c>
      <c r="E39" s="194"/>
      <c r="F39" s="79">
        <v>0</v>
      </c>
      <c r="G39" s="79">
        <v>0</v>
      </c>
      <c r="H39" s="51">
        <f t="shared" si="1"/>
        <v>0</v>
      </c>
      <c r="I39" s="81">
        <v>0</v>
      </c>
      <c r="J39" s="79">
        <v>1</v>
      </c>
      <c r="K39" s="79">
        <v>5</v>
      </c>
      <c r="L39" s="79">
        <v>81</v>
      </c>
      <c r="M39" s="79">
        <v>231</v>
      </c>
      <c r="N39" s="79">
        <v>209</v>
      </c>
      <c r="O39" s="51">
        <f t="shared" si="3"/>
        <v>527</v>
      </c>
      <c r="P39" s="53">
        <f t="shared" si="4"/>
        <v>527</v>
      </c>
    </row>
    <row r="40" spans="3:16" ht="30" customHeight="1" thickBot="1">
      <c r="C40" s="38"/>
      <c r="D40" s="195" t="s">
        <v>65</v>
      </c>
      <c r="E40" s="196"/>
      <c r="F40" s="85">
        <v>0</v>
      </c>
      <c r="G40" s="85">
        <v>0</v>
      </c>
      <c r="H40" s="58">
        <f t="shared" si="1"/>
        <v>0</v>
      </c>
      <c r="I40" s="86">
        <v>0</v>
      </c>
      <c r="J40" s="85">
        <v>3</v>
      </c>
      <c r="K40" s="85">
        <v>4</v>
      </c>
      <c r="L40" s="85">
        <v>5</v>
      </c>
      <c r="M40" s="85">
        <v>8</v>
      </c>
      <c r="N40" s="85">
        <v>4</v>
      </c>
      <c r="O40" s="58">
        <f t="shared" si="3"/>
        <v>24</v>
      </c>
      <c r="P40" s="59">
        <f t="shared" si="4"/>
        <v>24</v>
      </c>
    </row>
    <row r="41" spans="3:16" ht="30" customHeight="1">
      <c r="C41" s="25" t="s">
        <v>66</v>
      </c>
      <c r="D41" s="41"/>
      <c r="E41" s="42"/>
      <c r="F41" s="46">
        <f>SUM(F42:F45)</f>
        <v>0</v>
      </c>
      <c r="G41" s="46">
        <f>SUM(G42:G45)</f>
        <v>0</v>
      </c>
      <c r="H41" s="47">
        <f t="shared" si="1"/>
        <v>0</v>
      </c>
      <c r="I41" s="60">
        <v>0</v>
      </c>
      <c r="J41" s="46">
        <f>SUM(J42:J45)</f>
        <v>179</v>
      </c>
      <c r="K41" s="46">
        <f>SUM(K42:K45)</f>
        <v>180</v>
      </c>
      <c r="L41" s="46">
        <f>SUM(L42:L45)</f>
        <v>445</v>
      </c>
      <c r="M41" s="46">
        <f>SUM(M42:M45)</f>
        <v>921</v>
      </c>
      <c r="N41" s="46">
        <f>SUM(N42:N45)</f>
        <v>594</v>
      </c>
      <c r="O41" s="47">
        <f t="shared" si="3"/>
        <v>2319</v>
      </c>
      <c r="P41" s="49">
        <f t="shared" si="4"/>
        <v>2319</v>
      </c>
    </row>
    <row r="42" spans="3:16" ht="30" customHeight="1">
      <c r="C42" s="28"/>
      <c r="D42" s="36" t="s">
        <v>67</v>
      </c>
      <c r="E42" s="37"/>
      <c r="F42" s="79">
        <v>0</v>
      </c>
      <c r="G42" s="79">
        <v>0</v>
      </c>
      <c r="H42" s="51">
        <f t="shared" si="1"/>
        <v>0</v>
      </c>
      <c r="I42" s="81">
        <v>0</v>
      </c>
      <c r="J42" s="79">
        <v>5</v>
      </c>
      <c r="K42" s="79">
        <v>11</v>
      </c>
      <c r="L42" s="79">
        <v>210</v>
      </c>
      <c r="M42" s="79">
        <v>516</v>
      </c>
      <c r="N42" s="79">
        <v>357</v>
      </c>
      <c r="O42" s="61">
        <f t="shared" si="3"/>
        <v>1099</v>
      </c>
      <c r="P42" s="53">
        <f t="shared" si="4"/>
        <v>1099</v>
      </c>
    </row>
    <row r="43" spans="3:16" ht="30" customHeight="1">
      <c r="C43" s="28"/>
      <c r="D43" s="36" t="s">
        <v>68</v>
      </c>
      <c r="E43" s="37"/>
      <c r="F43" s="79">
        <v>0</v>
      </c>
      <c r="G43" s="79">
        <v>0</v>
      </c>
      <c r="H43" s="51">
        <f t="shared" si="1"/>
        <v>0</v>
      </c>
      <c r="I43" s="81">
        <v>0</v>
      </c>
      <c r="J43" s="79">
        <v>160</v>
      </c>
      <c r="K43" s="79">
        <v>153</v>
      </c>
      <c r="L43" s="79">
        <v>194</v>
      </c>
      <c r="M43" s="79">
        <v>203</v>
      </c>
      <c r="N43" s="79">
        <v>116</v>
      </c>
      <c r="O43" s="61">
        <f t="shared" si="3"/>
        <v>826</v>
      </c>
      <c r="P43" s="53">
        <f t="shared" si="4"/>
        <v>826</v>
      </c>
    </row>
    <row r="44" spans="3:16" ht="30" customHeight="1">
      <c r="C44" s="28"/>
      <c r="D44" s="36" t="s">
        <v>69</v>
      </c>
      <c r="E44" s="37"/>
      <c r="F44" s="79">
        <v>0</v>
      </c>
      <c r="G44" s="79">
        <v>0</v>
      </c>
      <c r="H44" s="62">
        <f t="shared" si="1"/>
        <v>0</v>
      </c>
      <c r="I44" s="81">
        <v>0</v>
      </c>
      <c r="J44" s="79">
        <v>0</v>
      </c>
      <c r="K44" s="79">
        <v>1</v>
      </c>
      <c r="L44" s="79">
        <v>7</v>
      </c>
      <c r="M44" s="79">
        <v>36</v>
      </c>
      <c r="N44" s="79">
        <v>20</v>
      </c>
      <c r="O44" s="61">
        <f t="shared" si="3"/>
        <v>64</v>
      </c>
      <c r="P44" s="53">
        <f t="shared" si="4"/>
        <v>64</v>
      </c>
    </row>
    <row r="45" spans="3:16" ht="30" customHeight="1" thickBot="1">
      <c r="C45" s="38"/>
      <c r="D45" s="39" t="s">
        <v>78</v>
      </c>
      <c r="E45" s="40"/>
      <c r="F45" s="82">
        <v>0</v>
      </c>
      <c r="G45" s="82">
        <v>0</v>
      </c>
      <c r="H45" s="54">
        <f t="shared" si="1"/>
        <v>0</v>
      </c>
      <c r="I45" s="87">
        <v>0</v>
      </c>
      <c r="J45" s="82">
        <v>14</v>
      </c>
      <c r="K45" s="82">
        <v>15</v>
      </c>
      <c r="L45" s="82">
        <v>34</v>
      </c>
      <c r="M45" s="82">
        <v>166</v>
      </c>
      <c r="N45" s="82">
        <v>101</v>
      </c>
      <c r="O45" s="63">
        <f t="shared" si="3"/>
        <v>330</v>
      </c>
      <c r="P45" s="55">
        <f t="shared" si="4"/>
        <v>330</v>
      </c>
    </row>
    <row r="46" spans="3:16" ht="30" customHeight="1" thickBot="1">
      <c r="C46" s="197" t="s">
        <v>70</v>
      </c>
      <c r="D46" s="198"/>
      <c r="E46" s="199"/>
      <c r="F46" s="64">
        <f>SUM(F10,F31,F41)</f>
        <v>2203</v>
      </c>
      <c r="G46" s="64">
        <f>SUM(G10,G31,G41)</f>
        <v>2731</v>
      </c>
      <c r="H46" s="65">
        <f t="shared" si="1"/>
        <v>4934</v>
      </c>
      <c r="I46" s="66">
        <f aca="true" t="shared" si="9" ref="I46:N46">SUM(I10,I31,I41)</f>
        <v>0</v>
      </c>
      <c r="J46" s="64">
        <f t="shared" si="9"/>
        <v>10524</v>
      </c>
      <c r="K46" s="64">
        <f t="shared" si="9"/>
        <v>7357</v>
      </c>
      <c r="L46" s="64">
        <f t="shared" si="9"/>
        <v>4673</v>
      </c>
      <c r="M46" s="64">
        <f t="shared" si="9"/>
        <v>4215</v>
      </c>
      <c r="N46" s="64">
        <f t="shared" si="9"/>
        <v>2129</v>
      </c>
      <c r="O46" s="65">
        <f t="shared" si="3"/>
        <v>28898</v>
      </c>
      <c r="P46" s="67">
        <f t="shared" si="4"/>
        <v>33832</v>
      </c>
    </row>
    <row r="47" spans="3:17" ht="30" customHeight="1" thickBot="1" thickTop="1">
      <c r="C47" s="44" t="s">
        <v>71</v>
      </c>
      <c r="D47" s="45"/>
      <c r="E47" s="45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9"/>
      <c r="Q47" s="20"/>
    </row>
    <row r="48" spans="3:17" ht="30" customHeight="1">
      <c r="C48" s="25" t="s">
        <v>37</v>
      </c>
      <c r="D48" s="26"/>
      <c r="E48" s="27"/>
      <c r="F48" s="46">
        <f>SUM(F49,F55,F58,F63,F67,F68)</f>
        <v>1893439</v>
      </c>
      <c r="G48" s="46">
        <f>SUM(G49,G55,G58,G63,G67,G68)</f>
        <v>3249680</v>
      </c>
      <c r="H48" s="47">
        <f t="shared" si="1"/>
        <v>5143119</v>
      </c>
      <c r="I48" s="48">
        <f aca="true" t="shared" si="10" ref="I48:N48">SUM(I49,I55,I58,I63,I67,I68)</f>
        <v>0</v>
      </c>
      <c r="J48" s="46">
        <f t="shared" si="10"/>
        <v>27224562</v>
      </c>
      <c r="K48" s="46">
        <f t="shared" si="10"/>
        <v>22219134</v>
      </c>
      <c r="L48" s="46">
        <f t="shared" si="10"/>
        <v>17519932</v>
      </c>
      <c r="M48" s="46">
        <f t="shared" si="10"/>
        <v>16646334</v>
      </c>
      <c r="N48" s="46">
        <f t="shared" si="10"/>
        <v>8027786</v>
      </c>
      <c r="O48" s="47">
        <f t="shared" si="3"/>
        <v>91637748</v>
      </c>
      <c r="P48" s="49">
        <f t="shared" si="4"/>
        <v>96780867</v>
      </c>
      <c r="Q48" s="20"/>
    </row>
    <row r="49" spans="3:16" ht="30" customHeight="1">
      <c r="C49" s="28"/>
      <c r="D49" s="29" t="s">
        <v>38</v>
      </c>
      <c r="E49" s="30"/>
      <c r="F49" s="50">
        <f>SUM(F50:F54)</f>
        <v>234417</v>
      </c>
      <c r="G49" s="50">
        <f>SUM(G50:G54)</f>
        <v>506793</v>
      </c>
      <c r="H49" s="51">
        <f t="shared" si="1"/>
        <v>741210</v>
      </c>
      <c r="I49" s="52">
        <f aca="true" t="shared" si="11" ref="I49:N49">SUM(I50:I54)</f>
        <v>0</v>
      </c>
      <c r="J49" s="50">
        <f t="shared" si="11"/>
        <v>5752119</v>
      </c>
      <c r="K49" s="50">
        <f t="shared" si="11"/>
        <v>4292549</v>
      </c>
      <c r="L49" s="50">
        <f t="shared" si="11"/>
        <v>2986382</v>
      </c>
      <c r="M49" s="50">
        <f t="shared" si="11"/>
        <v>3419916</v>
      </c>
      <c r="N49" s="50">
        <f t="shared" si="11"/>
        <v>2738462</v>
      </c>
      <c r="O49" s="51">
        <f t="shared" si="3"/>
        <v>19189428</v>
      </c>
      <c r="P49" s="53">
        <f t="shared" si="4"/>
        <v>19930638</v>
      </c>
    </row>
    <row r="50" spans="3:16" ht="30" customHeight="1">
      <c r="C50" s="28"/>
      <c r="D50" s="29"/>
      <c r="E50" s="31" t="s">
        <v>39</v>
      </c>
      <c r="F50" s="79">
        <v>0</v>
      </c>
      <c r="G50" s="79">
        <v>0</v>
      </c>
      <c r="H50" s="51">
        <f t="shared" si="1"/>
        <v>0</v>
      </c>
      <c r="I50" s="80">
        <v>0</v>
      </c>
      <c r="J50" s="79">
        <v>3741819</v>
      </c>
      <c r="K50" s="79">
        <v>2648171</v>
      </c>
      <c r="L50" s="79">
        <v>1879063</v>
      </c>
      <c r="M50" s="79">
        <v>2012729</v>
      </c>
      <c r="N50" s="79">
        <v>1639317</v>
      </c>
      <c r="O50" s="61">
        <f t="shared" si="3"/>
        <v>11921099</v>
      </c>
      <c r="P50" s="53">
        <f t="shared" si="4"/>
        <v>11921099</v>
      </c>
    </row>
    <row r="51" spans="3:16" ht="30" customHeight="1">
      <c r="C51" s="28"/>
      <c r="D51" s="29"/>
      <c r="E51" s="31" t="s">
        <v>40</v>
      </c>
      <c r="F51" s="79">
        <v>0</v>
      </c>
      <c r="G51" s="79">
        <v>0</v>
      </c>
      <c r="H51" s="51">
        <f t="shared" si="1"/>
        <v>0</v>
      </c>
      <c r="I51" s="80">
        <v>0</v>
      </c>
      <c r="J51" s="79">
        <v>34392</v>
      </c>
      <c r="K51" s="79">
        <v>26956</v>
      </c>
      <c r="L51" s="79">
        <v>65541</v>
      </c>
      <c r="M51" s="79">
        <v>294928</v>
      </c>
      <c r="N51" s="79">
        <v>349629</v>
      </c>
      <c r="O51" s="61">
        <f t="shared" si="3"/>
        <v>771446</v>
      </c>
      <c r="P51" s="53">
        <f t="shared" si="4"/>
        <v>771446</v>
      </c>
    </row>
    <row r="52" spans="3:16" ht="30" customHeight="1">
      <c r="C52" s="28"/>
      <c r="D52" s="29"/>
      <c r="E52" s="31" t="s">
        <v>41</v>
      </c>
      <c r="F52" s="79">
        <v>99585</v>
      </c>
      <c r="G52" s="79">
        <v>276326</v>
      </c>
      <c r="H52" s="51">
        <f t="shared" si="1"/>
        <v>375911</v>
      </c>
      <c r="I52" s="80">
        <v>0</v>
      </c>
      <c r="J52" s="79">
        <v>1017983</v>
      </c>
      <c r="K52" s="79">
        <v>751262</v>
      </c>
      <c r="L52" s="79">
        <v>404310</v>
      </c>
      <c r="M52" s="79">
        <v>631187</v>
      </c>
      <c r="N52" s="79">
        <v>473736</v>
      </c>
      <c r="O52" s="61">
        <f t="shared" si="3"/>
        <v>3278478</v>
      </c>
      <c r="P52" s="53">
        <f t="shared" si="4"/>
        <v>3654389</v>
      </c>
    </row>
    <row r="53" spans="3:16" ht="30" customHeight="1">
      <c r="C53" s="28"/>
      <c r="D53" s="29"/>
      <c r="E53" s="31" t="s">
        <v>42</v>
      </c>
      <c r="F53" s="79">
        <v>69844</v>
      </c>
      <c r="G53" s="79">
        <v>174322</v>
      </c>
      <c r="H53" s="51">
        <f t="shared" si="1"/>
        <v>244166</v>
      </c>
      <c r="I53" s="80">
        <v>0</v>
      </c>
      <c r="J53" s="79">
        <v>531874</v>
      </c>
      <c r="K53" s="79">
        <v>477628</v>
      </c>
      <c r="L53" s="79">
        <v>349412</v>
      </c>
      <c r="M53" s="79">
        <v>238883</v>
      </c>
      <c r="N53" s="79">
        <v>156653</v>
      </c>
      <c r="O53" s="61">
        <f t="shared" si="3"/>
        <v>1754450</v>
      </c>
      <c r="P53" s="53">
        <f t="shared" si="4"/>
        <v>1998616</v>
      </c>
    </row>
    <row r="54" spans="3:16" ht="30" customHeight="1">
      <c r="C54" s="28"/>
      <c r="D54" s="29"/>
      <c r="E54" s="31" t="s">
        <v>43</v>
      </c>
      <c r="F54" s="79">
        <v>64988</v>
      </c>
      <c r="G54" s="79">
        <v>56145</v>
      </c>
      <c r="H54" s="51">
        <f t="shared" si="1"/>
        <v>121133</v>
      </c>
      <c r="I54" s="80">
        <v>0</v>
      </c>
      <c r="J54" s="79">
        <v>426051</v>
      </c>
      <c r="K54" s="79">
        <v>388532</v>
      </c>
      <c r="L54" s="79">
        <v>288056</v>
      </c>
      <c r="M54" s="79">
        <v>242189</v>
      </c>
      <c r="N54" s="79">
        <v>119127</v>
      </c>
      <c r="O54" s="61">
        <f t="shared" si="3"/>
        <v>1463955</v>
      </c>
      <c r="P54" s="53">
        <f t="shared" si="4"/>
        <v>1585088</v>
      </c>
    </row>
    <row r="55" spans="3:16" ht="30" customHeight="1">
      <c r="C55" s="28"/>
      <c r="D55" s="32" t="s">
        <v>44</v>
      </c>
      <c r="E55" s="33"/>
      <c r="F55" s="50">
        <f>SUM(F56:F57)</f>
        <v>688911</v>
      </c>
      <c r="G55" s="50">
        <f>SUM(G56:G57)</f>
        <v>1424699</v>
      </c>
      <c r="H55" s="51">
        <f t="shared" si="1"/>
        <v>2113610</v>
      </c>
      <c r="I55" s="52">
        <f aca="true" t="shared" si="12" ref="I55:N55">SUM(I56:I57)</f>
        <v>0</v>
      </c>
      <c r="J55" s="50">
        <f t="shared" si="12"/>
        <v>13632571</v>
      </c>
      <c r="K55" s="50">
        <f t="shared" si="12"/>
        <v>11043711</v>
      </c>
      <c r="L55" s="50">
        <f t="shared" si="12"/>
        <v>7594250</v>
      </c>
      <c r="M55" s="50">
        <f t="shared" si="12"/>
        <v>6367474</v>
      </c>
      <c r="N55" s="50">
        <f t="shared" si="12"/>
        <v>2578425</v>
      </c>
      <c r="O55" s="51">
        <f t="shared" si="3"/>
        <v>41216431</v>
      </c>
      <c r="P55" s="53">
        <f t="shared" si="4"/>
        <v>43330041</v>
      </c>
    </row>
    <row r="56" spans="3:16" ht="30" customHeight="1">
      <c r="C56" s="28"/>
      <c r="D56" s="29"/>
      <c r="E56" s="31" t="s">
        <v>45</v>
      </c>
      <c r="F56" s="79">
        <v>0</v>
      </c>
      <c r="G56" s="79">
        <v>0</v>
      </c>
      <c r="H56" s="51">
        <f t="shared" si="1"/>
        <v>0</v>
      </c>
      <c r="I56" s="80">
        <v>0</v>
      </c>
      <c r="J56" s="79">
        <v>10728502</v>
      </c>
      <c r="K56" s="79">
        <f>8466718+3142</f>
        <v>8469860</v>
      </c>
      <c r="L56" s="79">
        <v>6362394</v>
      </c>
      <c r="M56" s="79">
        <v>5478100</v>
      </c>
      <c r="N56" s="79">
        <v>2291535</v>
      </c>
      <c r="O56" s="51">
        <f t="shared" si="3"/>
        <v>33330391</v>
      </c>
      <c r="P56" s="53">
        <f t="shared" si="4"/>
        <v>33330391</v>
      </c>
    </row>
    <row r="57" spans="3:16" ht="30" customHeight="1">
      <c r="C57" s="28"/>
      <c r="D57" s="29"/>
      <c r="E57" s="31" t="s">
        <v>46</v>
      </c>
      <c r="F57" s="79">
        <v>688911</v>
      </c>
      <c r="G57" s="79">
        <v>1424699</v>
      </c>
      <c r="H57" s="51">
        <f t="shared" si="1"/>
        <v>2113610</v>
      </c>
      <c r="I57" s="80">
        <v>0</v>
      </c>
      <c r="J57" s="79">
        <v>2904069</v>
      </c>
      <c r="K57" s="79">
        <f>2562545+11306</f>
        <v>2573851</v>
      </c>
      <c r="L57" s="79">
        <v>1231856</v>
      </c>
      <c r="M57" s="79">
        <v>889374</v>
      </c>
      <c r="N57" s="79">
        <v>286890</v>
      </c>
      <c r="O57" s="51">
        <f t="shared" si="3"/>
        <v>7886040</v>
      </c>
      <c r="P57" s="53">
        <f t="shared" si="4"/>
        <v>9999650</v>
      </c>
    </row>
    <row r="58" spans="3:16" ht="30" customHeight="1">
      <c r="C58" s="28"/>
      <c r="D58" s="32" t="s">
        <v>47</v>
      </c>
      <c r="E58" s="33"/>
      <c r="F58" s="50">
        <f>SUM(F59:F62)</f>
        <v>23946</v>
      </c>
      <c r="G58" s="50">
        <f>SUM(G59:G62)</f>
        <v>30623</v>
      </c>
      <c r="H58" s="51">
        <f t="shared" si="1"/>
        <v>54569</v>
      </c>
      <c r="I58" s="52">
        <f aca="true" t="shared" si="13" ref="I58:N58">SUM(I59:I62)</f>
        <v>0</v>
      </c>
      <c r="J58" s="50">
        <f t="shared" si="13"/>
        <v>946182</v>
      </c>
      <c r="K58" s="50">
        <f t="shared" si="13"/>
        <v>1029309</v>
      </c>
      <c r="L58" s="50">
        <f t="shared" si="13"/>
        <v>2833768</v>
      </c>
      <c r="M58" s="50">
        <f t="shared" si="13"/>
        <v>3198220</v>
      </c>
      <c r="N58" s="50">
        <f t="shared" si="13"/>
        <v>1273295</v>
      </c>
      <c r="O58" s="51">
        <f t="shared" si="3"/>
        <v>9280774</v>
      </c>
      <c r="P58" s="53">
        <f t="shared" si="4"/>
        <v>9335343</v>
      </c>
    </row>
    <row r="59" spans="3:16" ht="30" customHeight="1">
      <c r="C59" s="28"/>
      <c r="D59" s="29"/>
      <c r="E59" s="31" t="s">
        <v>48</v>
      </c>
      <c r="F59" s="79">
        <v>20418</v>
      </c>
      <c r="G59" s="79">
        <v>23714</v>
      </c>
      <c r="H59" s="51">
        <f t="shared" si="1"/>
        <v>44132</v>
      </c>
      <c r="I59" s="80">
        <v>0</v>
      </c>
      <c r="J59" s="79">
        <v>782713</v>
      </c>
      <c r="K59" s="79">
        <v>824646</v>
      </c>
      <c r="L59" s="79">
        <v>2701530</v>
      </c>
      <c r="M59" s="79">
        <v>3038980</v>
      </c>
      <c r="N59" s="79">
        <v>1254697</v>
      </c>
      <c r="O59" s="51">
        <f t="shared" si="3"/>
        <v>8602566</v>
      </c>
      <c r="P59" s="53">
        <f t="shared" si="4"/>
        <v>8646698</v>
      </c>
    </row>
    <row r="60" spans="3:16" ht="30" customHeight="1">
      <c r="C60" s="28"/>
      <c r="D60" s="29"/>
      <c r="E60" s="34" t="s">
        <v>49</v>
      </c>
      <c r="F60" s="79">
        <v>3528</v>
      </c>
      <c r="G60" s="79">
        <v>6909</v>
      </c>
      <c r="H60" s="51">
        <f t="shared" si="1"/>
        <v>10437</v>
      </c>
      <c r="I60" s="80">
        <v>0</v>
      </c>
      <c r="J60" s="79">
        <v>163469</v>
      </c>
      <c r="K60" s="79">
        <v>204663</v>
      </c>
      <c r="L60" s="79">
        <v>132238</v>
      </c>
      <c r="M60" s="79">
        <v>159240</v>
      </c>
      <c r="N60" s="79">
        <v>18598</v>
      </c>
      <c r="O60" s="51">
        <f t="shared" si="3"/>
        <v>678208</v>
      </c>
      <c r="P60" s="53">
        <f t="shared" si="4"/>
        <v>688645</v>
      </c>
    </row>
    <row r="61" spans="3:16" ht="30" customHeight="1">
      <c r="C61" s="28"/>
      <c r="D61" s="29"/>
      <c r="E61" s="34" t="s">
        <v>50</v>
      </c>
      <c r="F61" s="79">
        <v>0</v>
      </c>
      <c r="G61" s="79">
        <v>0</v>
      </c>
      <c r="H61" s="51">
        <f t="shared" si="1"/>
        <v>0</v>
      </c>
      <c r="I61" s="80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51">
        <f t="shared" si="3"/>
        <v>0</v>
      </c>
      <c r="P61" s="53">
        <f t="shared" si="4"/>
        <v>0</v>
      </c>
    </row>
    <row r="62" spans="3:16" ht="30" customHeight="1">
      <c r="C62" s="28"/>
      <c r="D62" s="35"/>
      <c r="E62" s="34" t="s">
        <v>77</v>
      </c>
      <c r="F62" s="79">
        <v>0</v>
      </c>
      <c r="G62" s="79">
        <v>0</v>
      </c>
      <c r="H62" s="51">
        <f t="shared" si="1"/>
        <v>0</v>
      </c>
      <c r="I62" s="81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51">
        <f t="shared" si="3"/>
        <v>0</v>
      </c>
      <c r="P62" s="53">
        <f t="shared" si="4"/>
        <v>0</v>
      </c>
    </row>
    <row r="63" spans="3:16" ht="30" customHeight="1">
      <c r="C63" s="28"/>
      <c r="D63" s="32" t="s">
        <v>51</v>
      </c>
      <c r="E63" s="33"/>
      <c r="F63" s="50">
        <f>SUM(F64)</f>
        <v>399345</v>
      </c>
      <c r="G63" s="50">
        <f>SUM(G64)</f>
        <v>639773</v>
      </c>
      <c r="H63" s="51">
        <f t="shared" si="1"/>
        <v>1039118</v>
      </c>
      <c r="I63" s="52">
        <f aca="true" t="shared" si="14" ref="I63:N63">SUM(I64)</f>
        <v>0</v>
      </c>
      <c r="J63" s="50">
        <f t="shared" si="14"/>
        <v>1241648</v>
      </c>
      <c r="K63" s="50">
        <f t="shared" si="14"/>
        <v>1911945</v>
      </c>
      <c r="L63" s="50">
        <f t="shared" si="14"/>
        <v>1310201</v>
      </c>
      <c r="M63" s="50">
        <f t="shared" si="14"/>
        <v>1073240</v>
      </c>
      <c r="N63" s="50">
        <f t="shared" si="14"/>
        <v>513999</v>
      </c>
      <c r="O63" s="51">
        <f t="shared" si="3"/>
        <v>6051033</v>
      </c>
      <c r="P63" s="53">
        <f t="shared" si="4"/>
        <v>7090151</v>
      </c>
    </row>
    <row r="64" spans="3:16" ht="30" customHeight="1">
      <c r="C64" s="28"/>
      <c r="D64" s="29"/>
      <c r="E64" s="34" t="s">
        <v>52</v>
      </c>
      <c r="F64" s="79">
        <v>399345</v>
      </c>
      <c r="G64" s="79">
        <f>636613+3160</f>
        <v>639773</v>
      </c>
      <c r="H64" s="51">
        <f t="shared" si="1"/>
        <v>1039118</v>
      </c>
      <c r="I64" s="80">
        <v>0</v>
      </c>
      <c r="J64" s="79">
        <v>1241648</v>
      </c>
      <c r="K64" s="79">
        <f>1911231+714</f>
        <v>1911945</v>
      </c>
      <c r="L64" s="79">
        <v>1310201</v>
      </c>
      <c r="M64" s="79">
        <v>1073240</v>
      </c>
      <c r="N64" s="79">
        <v>513999</v>
      </c>
      <c r="O64" s="51">
        <f t="shared" si="3"/>
        <v>6051033</v>
      </c>
      <c r="P64" s="53">
        <f t="shared" si="4"/>
        <v>7090151</v>
      </c>
    </row>
    <row r="65" spans="3:16" ht="30" customHeight="1" hidden="1">
      <c r="C65" s="28"/>
      <c r="D65" s="29"/>
      <c r="E65" s="34" t="s">
        <v>53</v>
      </c>
      <c r="F65" s="79">
        <v>0</v>
      </c>
      <c r="G65" s="79">
        <v>0</v>
      </c>
      <c r="H65" s="51">
        <f t="shared" si="1"/>
        <v>0</v>
      </c>
      <c r="I65" s="80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51">
        <f t="shared" si="3"/>
        <v>0</v>
      </c>
      <c r="P65" s="53">
        <f t="shared" si="4"/>
        <v>0</v>
      </c>
    </row>
    <row r="66" spans="3:16" ht="30" customHeight="1" hidden="1">
      <c r="C66" s="28"/>
      <c r="D66" s="29"/>
      <c r="E66" s="34" t="s">
        <v>54</v>
      </c>
      <c r="F66" s="79">
        <v>0</v>
      </c>
      <c r="G66" s="79">
        <v>0</v>
      </c>
      <c r="H66" s="51">
        <f t="shared" si="1"/>
        <v>0</v>
      </c>
      <c r="I66" s="80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51">
        <f t="shared" si="3"/>
        <v>0</v>
      </c>
      <c r="P66" s="53">
        <f t="shared" si="4"/>
        <v>0</v>
      </c>
    </row>
    <row r="67" spans="3:16" ht="30" customHeight="1">
      <c r="C67" s="28"/>
      <c r="D67" s="36" t="s">
        <v>55</v>
      </c>
      <c r="E67" s="37"/>
      <c r="F67" s="79">
        <v>124922</v>
      </c>
      <c r="G67" s="79">
        <v>127533</v>
      </c>
      <c r="H67" s="51">
        <f t="shared" si="1"/>
        <v>252455</v>
      </c>
      <c r="I67" s="80">
        <v>0</v>
      </c>
      <c r="J67" s="79">
        <v>1592262</v>
      </c>
      <c r="K67" s="79">
        <v>1483142</v>
      </c>
      <c r="L67" s="79">
        <v>1125899</v>
      </c>
      <c r="M67" s="79">
        <v>1434124</v>
      </c>
      <c r="N67" s="79">
        <v>449507</v>
      </c>
      <c r="O67" s="51">
        <f t="shared" si="3"/>
        <v>6084934</v>
      </c>
      <c r="P67" s="53">
        <f t="shared" si="4"/>
        <v>6337389</v>
      </c>
    </row>
    <row r="68" spans="3:16" ht="30" customHeight="1" thickBot="1">
      <c r="C68" s="38"/>
      <c r="D68" s="39" t="s">
        <v>56</v>
      </c>
      <c r="E68" s="40"/>
      <c r="F68" s="82">
        <v>421898</v>
      </c>
      <c r="G68" s="82">
        <v>520259</v>
      </c>
      <c r="H68" s="54">
        <f t="shared" si="1"/>
        <v>942157</v>
      </c>
      <c r="I68" s="83">
        <v>0</v>
      </c>
      <c r="J68" s="82">
        <v>4059780</v>
      </c>
      <c r="K68" s="82">
        <f>2455264+3214</f>
        <v>2458478</v>
      </c>
      <c r="L68" s="82">
        <v>1669432</v>
      </c>
      <c r="M68" s="82">
        <v>1153360</v>
      </c>
      <c r="N68" s="82">
        <v>474098</v>
      </c>
      <c r="O68" s="54">
        <f t="shared" si="3"/>
        <v>9815148</v>
      </c>
      <c r="P68" s="55">
        <f t="shared" si="4"/>
        <v>10757305</v>
      </c>
    </row>
    <row r="69" spans="3:16" ht="30" customHeight="1">
      <c r="C69" s="25" t="s">
        <v>57</v>
      </c>
      <c r="D69" s="41"/>
      <c r="E69" s="42"/>
      <c r="F69" s="46">
        <f>SUM(F70:F78)</f>
        <v>83802</v>
      </c>
      <c r="G69" s="46">
        <f>SUM(G70:G78)</f>
        <v>124875</v>
      </c>
      <c r="H69" s="47">
        <f t="shared" si="1"/>
        <v>208677</v>
      </c>
      <c r="I69" s="48">
        <f aca="true" t="shared" si="15" ref="I69:N69">SUM(I70:I78)</f>
        <v>0</v>
      </c>
      <c r="J69" s="46">
        <f t="shared" si="15"/>
        <v>10262795</v>
      </c>
      <c r="K69" s="46">
        <f t="shared" si="15"/>
        <v>10723355</v>
      </c>
      <c r="L69" s="46">
        <f t="shared" si="15"/>
        <v>12292035</v>
      </c>
      <c r="M69" s="46">
        <f t="shared" si="15"/>
        <v>14194008</v>
      </c>
      <c r="N69" s="46">
        <f t="shared" si="15"/>
        <v>10007000</v>
      </c>
      <c r="O69" s="47">
        <f t="shared" si="3"/>
        <v>57479193</v>
      </c>
      <c r="P69" s="49">
        <f t="shared" si="4"/>
        <v>57687870</v>
      </c>
    </row>
    <row r="70" spans="3:16" ht="30" customHeight="1">
      <c r="C70" s="43"/>
      <c r="D70" s="36" t="s">
        <v>58</v>
      </c>
      <c r="E70" s="37"/>
      <c r="F70" s="84">
        <v>0</v>
      </c>
      <c r="G70" s="84">
        <v>0</v>
      </c>
      <c r="H70" s="56">
        <f t="shared" si="1"/>
        <v>0</v>
      </c>
      <c r="I70" s="81">
        <v>0</v>
      </c>
      <c r="J70" s="84">
        <v>764171</v>
      </c>
      <c r="K70" s="84">
        <v>1739044</v>
      </c>
      <c r="L70" s="84">
        <v>1721012</v>
      </c>
      <c r="M70" s="84">
        <v>1639227</v>
      </c>
      <c r="N70" s="84">
        <v>533396</v>
      </c>
      <c r="O70" s="56">
        <f t="shared" si="3"/>
        <v>6396850</v>
      </c>
      <c r="P70" s="57">
        <f t="shared" si="4"/>
        <v>6396850</v>
      </c>
    </row>
    <row r="71" spans="3:16" ht="30" customHeight="1">
      <c r="C71" s="28"/>
      <c r="D71" s="36" t="s">
        <v>59</v>
      </c>
      <c r="E71" s="37"/>
      <c r="F71" s="79">
        <v>0</v>
      </c>
      <c r="G71" s="79">
        <v>0</v>
      </c>
      <c r="H71" s="50">
        <f t="shared" si="1"/>
        <v>0</v>
      </c>
      <c r="I71" s="81">
        <v>0</v>
      </c>
      <c r="J71" s="79">
        <v>12584</v>
      </c>
      <c r="K71" s="79">
        <v>0</v>
      </c>
      <c r="L71" s="79">
        <v>0</v>
      </c>
      <c r="M71" s="79">
        <v>0</v>
      </c>
      <c r="N71" s="79">
        <v>0</v>
      </c>
      <c r="O71" s="51">
        <f t="shared" si="3"/>
        <v>12584</v>
      </c>
      <c r="P71" s="53">
        <f t="shared" si="4"/>
        <v>12584</v>
      </c>
    </row>
    <row r="72" spans="3:16" ht="30" customHeight="1">
      <c r="C72" s="28"/>
      <c r="D72" s="36" t="s">
        <v>74</v>
      </c>
      <c r="E72" s="37"/>
      <c r="F72" s="79">
        <v>0</v>
      </c>
      <c r="G72" s="79">
        <v>0</v>
      </c>
      <c r="H72" s="50">
        <f t="shared" si="1"/>
        <v>0</v>
      </c>
      <c r="I72" s="81">
        <v>0</v>
      </c>
      <c r="J72" s="79">
        <v>5155222</v>
      </c>
      <c r="K72" s="79">
        <v>4202901</v>
      </c>
      <c r="L72" s="79">
        <v>3037344</v>
      </c>
      <c r="M72" s="79">
        <v>1776700</v>
      </c>
      <c r="N72" s="79">
        <v>842575</v>
      </c>
      <c r="O72" s="51">
        <f t="shared" si="3"/>
        <v>15014742</v>
      </c>
      <c r="P72" s="53">
        <f t="shared" si="4"/>
        <v>15014742</v>
      </c>
    </row>
    <row r="73" spans="3:16" ht="30" customHeight="1">
      <c r="C73" s="28"/>
      <c r="D73" s="36" t="s">
        <v>60</v>
      </c>
      <c r="E73" s="37"/>
      <c r="F73" s="79">
        <v>0</v>
      </c>
      <c r="G73" s="79">
        <v>13139</v>
      </c>
      <c r="H73" s="50">
        <f t="shared" si="1"/>
        <v>13139</v>
      </c>
      <c r="I73" s="80">
        <v>0</v>
      </c>
      <c r="J73" s="79">
        <v>389958</v>
      </c>
      <c r="K73" s="79">
        <v>359765</v>
      </c>
      <c r="L73" s="79">
        <v>582332</v>
      </c>
      <c r="M73" s="79">
        <v>587845</v>
      </c>
      <c r="N73" s="79">
        <v>442328</v>
      </c>
      <c r="O73" s="51">
        <f t="shared" si="3"/>
        <v>2362228</v>
      </c>
      <c r="P73" s="53">
        <f t="shared" si="4"/>
        <v>2375367</v>
      </c>
    </row>
    <row r="74" spans="3:16" ht="30" customHeight="1">
      <c r="C74" s="28"/>
      <c r="D74" s="36" t="s">
        <v>61</v>
      </c>
      <c r="E74" s="37"/>
      <c r="F74" s="79">
        <v>83802</v>
      </c>
      <c r="G74" s="79">
        <v>111736</v>
      </c>
      <c r="H74" s="50">
        <f t="shared" si="1"/>
        <v>195538</v>
      </c>
      <c r="I74" s="80">
        <v>0</v>
      </c>
      <c r="J74" s="79">
        <v>1265306</v>
      </c>
      <c r="K74" s="79">
        <v>1277536</v>
      </c>
      <c r="L74" s="79">
        <v>1215610</v>
      </c>
      <c r="M74" s="79">
        <v>1004014</v>
      </c>
      <c r="N74" s="79">
        <v>315001</v>
      </c>
      <c r="O74" s="51">
        <f t="shared" si="3"/>
        <v>5077467</v>
      </c>
      <c r="P74" s="53">
        <f t="shared" si="4"/>
        <v>5273005</v>
      </c>
    </row>
    <row r="75" spans="3:16" ht="30" customHeight="1">
      <c r="C75" s="28"/>
      <c r="D75" s="36" t="s">
        <v>62</v>
      </c>
      <c r="E75" s="37"/>
      <c r="F75" s="79">
        <v>0</v>
      </c>
      <c r="G75" s="79">
        <v>0</v>
      </c>
      <c r="H75" s="50">
        <f aca="true" t="shared" si="16" ref="H75:H84">SUM(F75:G75)</f>
        <v>0</v>
      </c>
      <c r="I75" s="81">
        <v>0</v>
      </c>
      <c r="J75" s="79">
        <v>2611837</v>
      </c>
      <c r="K75" s="79">
        <v>2923294</v>
      </c>
      <c r="L75" s="79">
        <v>3356165</v>
      </c>
      <c r="M75" s="79">
        <v>1797635</v>
      </c>
      <c r="N75" s="79">
        <v>678753</v>
      </c>
      <c r="O75" s="51">
        <f aca="true" t="shared" si="17" ref="O75:O84">SUM(I75:N75)</f>
        <v>11367684</v>
      </c>
      <c r="P75" s="53">
        <f aca="true" t="shared" si="18" ref="P75:P84">SUM(O75,H75)</f>
        <v>11367684</v>
      </c>
    </row>
    <row r="76" spans="3:16" ht="30" customHeight="1">
      <c r="C76" s="28"/>
      <c r="D76" s="36" t="s">
        <v>63</v>
      </c>
      <c r="E76" s="37"/>
      <c r="F76" s="79">
        <v>0</v>
      </c>
      <c r="G76" s="79">
        <v>0</v>
      </c>
      <c r="H76" s="50">
        <f t="shared" si="16"/>
        <v>0</v>
      </c>
      <c r="I76" s="81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51">
        <f t="shared" si="17"/>
        <v>0</v>
      </c>
      <c r="P76" s="53">
        <f t="shared" si="18"/>
        <v>0</v>
      </c>
    </row>
    <row r="77" spans="3:16" ht="30" customHeight="1">
      <c r="C77" s="28"/>
      <c r="D77" s="193" t="s">
        <v>64</v>
      </c>
      <c r="E77" s="194"/>
      <c r="F77" s="79">
        <v>0</v>
      </c>
      <c r="G77" s="79">
        <v>0</v>
      </c>
      <c r="H77" s="51">
        <f t="shared" si="16"/>
        <v>0</v>
      </c>
      <c r="I77" s="81">
        <v>0</v>
      </c>
      <c r="J77" s="79">
        <v>25164</v>
      </c>
      <c r="K77" s="79">
        <v>136116</v>
      </c>
      <c r="L77" s="79">
        <v>2262737</v>
      </c>
      <c r="M77" s="79">
        <v>7132122</v>
      </c>
      <c r="N77" s="79">
        <v>7050983</v>
      </c>
      <c r="O77" s="51">
        <f t="shared" si="17"/>
        <v>16607122</v>
      </c>
      <c r="P77" s="53">
        <f t="shared" si="18"/>
        <v>16607122</v>
      </c>
    </row>
    <row r="78" spans="3:16" ht="30" customHeight="1" thickBot="1">
      <c r="C78" s="38"/>
      <c r="D78" s="195" t="s">
        <v>65</v>
      </c>
      <c r="E78" s="196"/>
      <c r="F78" s="85">
        <v>0</v>
      </c>
      <c r="G78" s="85">
        <v>0</v>
      </c>
      <c r="H78" s="58">
        <f t="shared" si="16"/>
        <v>0</v>
      </c>
      <c r="I78" s="86">
        <v>0</v>
      </c>
      <c r="J78" s="85">
        <v>38553</v>
      </c>
      <c r="K78" s="85">
        <v>84699</v>
      </c>
      <c r="L78" s="85">
        <v>116835</v>
      </c>
      <c r="M78" s="85">
        <v>256465</v>
      </c>
      <c r="N78" s="85">
        <v>143964</v>
      </c>
      <c r="O78" s="58">
        <f t="shared" si="17"/>
        <v>640516</v>
      </c>
      <c r="P78" s="59">
        <f t="shared" si="18"/>
        <v>640516</v>
      </c>
    </row>
    <row r="79" spans="3:16" ht="30" customHeight="1">
      <c r="C79" s="25" t="s">
        <v>66</v>
      </c>
      <c r="D79" s="41"/>
      <c r="E79" s="42"/>
      <c r="F79" s="46">
        <f>SUM(F80:F83)</f>
        <v>0</v>
      </c>
      <c r="G79" s="46">
        <f>SUM(G80:G83)</f>
        <v>0</v>
      </c>
      <c r="H79" s="47">
        <f t="shared" si="16"/>
        <v>0</v>
      </c>
      <c r="I79" s="60">
        <v>0</v>
      </c>
      <c r="J79" s="46">
        <f>SUM(J80:J83)</f>
        <v>4772017</v>
      </c>
      <c r="K79" s="46">
        <f>SUM(K80:K83)</f>
        <v>5184390</v>
      </c>
      <c r="L79" s="46">
        <f>SUM(L80:L83)</f>
        <v>13212489</v>
      </c>
      <c r="M79" s="46">
        <f>SUM(M80:M83)</f>
        <v>29789913</v>
      </c>
      <c r="N79" s="46">
        <f>SUM(N80:N83)</f>
        <v>20314005</v>
      </c>
      <c r="O79" s="47">
        <f t="shared" si="17"/>
        <v>73272814</v>
      </c>
      <c r="P79" s="49">
        <f t="shared" si="18"/>
        <v>73272814</v>
      </c>
    </row>
    <row r="80" spans="3:16" ht="30" customHeight="1">
      <c r="C80" s="28"/>
      <c r="D80" s="36" t="s">
        <v>67</v>
      </c>
      <c r="E80" s="37"/>
      <c r="F80" s="79">
        <v>0</v>
      </c>
      <c r="G80" s="79">
        <v>0</v>
      </c>
      <c r="H80" s="51">
        <f t="shared" si="16"/>
        <v>0</v>
      </c>
      <c r="I80" s="81">
        <v>0</v>
      </c>
      <c r="J80" s="79">
        <v>113386</v>
      </c>
      <c r="K80" s="79">
        <v>280827</v>
      </c>
      <c r="L80" s="79">
        <v>5645316</v>
      </c>
      <c r="M80" s="79">
        <v>15009718</v>
      </c>
      <c r="N80" s="79">
        <v>11257537</v>
      </c>
      <c r="O80" s="61">
        <f t="shared" si="17"/>
        <v>32306784</v>
      </c>
      <c r="P80" s="53">
        <f t="shared" si="18"/>
        <v>32306784</v>
      </c>
    </row>
    <row r="81" spans="3:16" ht="30" customHeight="1">
      <c r="C81" s="28"/>
      <c r="D81" s="36" t="s">
        <v>68</v>
      </c>
      <c r="E81" s="37"/>
      <c r="F81" s="79">
        <v>0</v>
      </c>
      <c r="G81" s="79">
        <v>0</v>
      </c>
      <c r="H81" s="51">
        <f t="shared" si="16"/>
        <v>0</v>
      </c>
      <c r="I81" s="81">
        <v>0</v>
      </c>
      <c r="J81" s="79">
        <v>4296935</v>
      </c>
      <c r="K81" s="79">
        <v>4419835</v>
      </c>
      <c r="L81" s="79">
        <v>6039387</v>
      </c>
      <c r="M81" s="79">
        <v>6897358</v>
      </c>
      <c r="N81" s="79">
        <v>4170767</v>
      </c>
      <c r="O81" s="61">
        <f t="shared" si="17"/>
        <v>25824282</v>
      </c>
      <c r="P81" s="53">
        <f t="shared" si="18"/>
        <v>25824282</v>
      </c>
    </row>
    <row r="82" spans="3:16" ht="30" customHeight="1">
      <c r="C82" s="28"/>
      <c r="D82" s="36" t="s">
        <v>69</v>
      </c>
      <c r="E82" s="37"/>
      <c r="F82" s="79">
        <v>0</v>
      </c>
      <c r="G82" s="79">
        <v>0</v>
      </c>
      <c r="H82" s="51">
        <f t="shared" si="16"/>
        <v>0</v>
      </c>
      <c r="I82" s="81">
        <v>0</v>
      </c>
      <c r="J82" s="79">
        <v>0</v>
      </c>
      <c r="K82" s="79">
        <v>29588</v>
      </c>
      <c r="L82" s="79">
        <v>217851</v>
      </c>
      <c r="M82" s="79">
        <v>1356538</v>
      </c>
      <c r="N82" s="79">
        <v>818102</v>
      </c>
      <c r="O82" s="61">
        <f t="shared" si="17"/>
        <v>2422079</v>
      </c>
      <c r="P82" s="53">
        <f t="shared" si="18"/>
        <v>2422079</v>
      </c>
    </row>
    <row r="83" spans="3:16" ht="30" customHeight="1" thickBot="1">
      <c r="C83" s="38"/>
      <c r="D83" s="39" t="s">
        <v>78</v>
      </c>
      <c r="E83" s="40"/>
      <c r="F83" s="82">
        <v>0</v>
      </c>
      <c r="G83" s="82">
        <v>0</v>
      </c>
      <c r="H83" s="54">
        <f t="shared" si="16"/>
        <v>0</v>
      </c>
      <c r="I83" s="87">
        <v>0</v>
      </c>
      <c r="J83" s="82">
        <v>361696</v>
      </c>
      <c r="K83" s="82">
        <v>454140</v>
      </c>
      <c r="L83" s="82">
        <v>1309935</v>
      </c>
      <c r="M83" s="82">
        <v>6526299</v>
      </c>
      <c r="N83" s="82">
        <v>4067599</v>
      </c>
      <c r="O83" s="63">
        <f t="shared" si="17"/>
        <v>12719669</v>
      </c>
      <c r="P83" s="55">
        <f t="shared" si="18"/>
        <v>12719669</v>
      </c>
    </row>
    <row r="84" spans="3:16" ht="30" customHeight="1" thickBot="1">
      <c r="C84" s="197" t="s">
        <v>70</v>
      </c>
      <c r="D84" s="198"/>
      <c r="E84" s="198"/>
      <c r="F84" s="64">
        <f>SUM(F48,F69,F79)</f>
        <v>1977241</v>
      </c>
      <c r="G84" s="64">
        <f>SUM(G48,G69,G79)</f>
        <v>3374555</v>
      </c>
      <c r="H84" s="65">
        <f t="shared" si="16"/>
        <v>5351796</v>
      </c>
      <c r="I84" s="66">
        <f aca="true" t="shared" si="19" ref="I84:N84">SUM(I48,I69,I79)</f>
        <v>0</v>
      </c>
      <c r="J84" s="64">
        <f t="shared" si="19"/>
        <v>42259374</v>
      </c>
      <c r="K84" s="64">
        <f t="shared" si="19"/>
        <v>38126879</v>
      </c>
      <c r="L84" s="64">
        <f t="shared" si="19"/>
        <v>43024456</v>
      </c>
      <c r="M84" s="64">
        <f t="shared" si="19"/>
        <v>60630255</v>
      </c>
      <c r="N84" s="64">
        <f t="shared" si="19"/>
        <v>38348791</v>
      </c>
      <c r="O84" s="65">
        <f t="shared" si="17"/>
        <v>222389755</v>
      </c>
      <c r="P84" s="67">
        <f t="shared" si="18"/>
        <v>227741551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G3" sqref="G3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2" t="s">
        <v>21</v>
      </c>
      <c r="H1" s="182"/>
      <c r="I1" s="182"/>
      <c r="J1" s="182"/>
      <c r="K1" s="182"/>
      <c r="L1" s="182"/>
      <c r="M1" s="182"/>
      <c r="N1" s="76"/>
      <c r="O1" s="4"/>
    </row>
    <row r="2" spans="5:16" ht="30" customHeight="1">
      <c r="E2" s="5"/>
      <c r="G2" s="166" t="s">
        <v>92</v>
      </c>
      <c r="H2" s="166"/>
      <c r="I2" s="166"/>
      <c r="J2" s="166"/>
      <c r="K2" s="166"/>
      <c r="L2" s="166"/>
      <c r="M2" s="166"/>
      <c r="N2" s="6"/>
      <c r="O2" s="159">
        <v>41086</v>
      </c>
      <c r="P2" s="159"/>
    </row>
    <row r="3" spans="5:17" ht="24.75" customHeight="1">
      <c r="E3" s="7"/>
      <c r="F3" s="8"/>
      <c r="N3" s="9"/>
      <c r="O3" s="159"/>
      <c r="P3" s="159"/>
      <c r="Q3" s="10"/>
    </row>
    <row r="4" spans="3:17" ht="24.75" customHeight="1">
      <c r="C4" s="11"/>
      <c r="N4" s="7"/>
      <c r="O4" s="159" t="s">
        <v>31</v>
      </c>
      <c r="P4" s="15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3" t="s">
        <v>32</v>
      </c>
      <c r="D7" s="184"/>
      <c r="E7" s="184"/>
      <c r="F7" s="187" t="s">
        <v>33</v>
      </c>
      <c r="G7" s="188"/>
      <c r="H7" s="188"/>
      <c r="I7" s="189" t="s">
        <v>34</v>
      </c>
      <c r="J7" s="189"/>
      <c r="K7" s="189"/>
      <c r="L7" s="189"/>
      <c r="M7" s="189"/>
      <c r="N7" s="189"/>
      <c r="O7" s="190"/>
      <c r="P7" s="191" t="s">
        <v>6</v>
      </c>
      <c r="Q7" s="20"/>
    </row>
    <row r="8" spans="3:17" ht="42" customHeight="1" thickBot="1">
      <c r="C8" s="185"/>
      <c r="D8" s="186"/>
      <c r="E8" s="186"/>
      <c r="F8" s="78" t="s">
        <v>7</v>
      </c>
      <c r="G8" s="78" t="s">
        <v>8</v>
      </c>
      <c r="H8" s="72" t="s">
        <v>9</v>
      </c>
      <c r="I8" s="73" t="s">
        <v>35</v>
      </c>
      <c r="J8" s="74" t="s">
        <v>1</v>
      </c>
      <c r="K8" s="74" t="s">
        <v>2</v>
      </c>
      <c r="L8" s="74" t="s">
        <v>3</v>
      </c>
      <c r="M8" s="74" t="s">
        <v>4</v>
      </c>
      <c r="N8" s="74" t="s">
        <v>5</v>
      </c>
      <c r="O8" s="75" t="s">
        <v>9</v>
      </c>
      <c r="P8" s="192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46">
        <f>SUM(F11,F17,F20,F25,F29,F30)</f>
        <v>23609034</v>
      </c>
      <c r="G10" s="46">
        <f>SUM(G11,G17,G20,G25,G29,G30)</f>
        <v>34822957</v>
      </c>
      <c r="H10" s="47">
        <f>SUM(F10:G10)</f>
        <v>58431991</v>
      </c>
      <c r="I10" s="48">
        <f aca="true" t="shared" si="0" ref="I10:N10">SUM(I11,I17,I20,I25,I29,I30)</f>
        <v>0</v>
      </c>
      <c r="J10" s="46">
        <f t="shared" si="0"/>
        <v>275204457</v>
      </c>
      <c r="K10" s="46">
        <f t="shared" si="0"/>
        <v>224802580</v>
      </c>
      <c r="L10" s="46">
        <f t="shared" si="0"/>
        <v>177010047</v>
      </c>
      <c r="M10" s="46">
        <f t="shared" si="0"/>
        <v>167773541</v>
      </c>
      <c r="N10" s="46">
        <f t="shared" si="0"/>
        <v>80907012</v>
      </c>
      <c r="O10" s="47">
        <f>SUM(I10:N10)</f>
        <v>925697637</v>
      </c>
      <c r="P10" s="49">
        <f>SUM(O10,H10)</f>
        <v>984129628</v>
      </c>
      <c r="Q10" s="20"/>
    </row>
    <row r="11" spans="3:16" ht="30" customHeight="1">
      <c r="C11" s="28"/>
      <c r="D11" s="29" t="s">
        <v>38</v>
      </c>
      <c r="E11" s="30"/>
      <c r="F11" s="50">
        <f>SUM(F12:F16)</f>
        <v>2344170</v>
      </c>
      <c r="G11" s="50">
        <f>SUM(G12:G16)</f>
        <v>5070023</v>
      </c>
      <c r="H11" s="51">
        <f aca="true" t="shared" si="1" ref="H11:H74">SUM(F11:G11)</f>
        <v>7414193</v>
      </c>
      <c r="I11" s="52">
        <f aca="true" t="shared" si="2" ref="I11:N11">SUM(I12:I16)</f>
        <v>0</v>
      </c>
      <c r="J11" s="50">
        <f t="shared" si="2"/>
        <v>57559063</v>
      </c>
      <c r="K11" s="50">
        <f t="shared" si="2"/>
        <v>42989613</v>
      </c>
      <c r="L11" s="50">
        <f t="shared" si="2"/>
        <v>29918684</v>
      </c>
      <c r="M11" s="50">
        <f t="shared" si="2"/>
        <v>34287373</v>
      </c>
      <c r="N11" s="50">
        <f t="shared" si="2"/>
        <v>27567593</v>
      </c>
      <c r="O11" s="51">
        <f aca="true" t="shared" si="3" ref="O11:O74">SUM(I11:N11)</f>
        <v>192322326</v>
      </c>
      <c r="P11" s="53">
        <f aca="true" t="shared" si="4" ref="P11:P74">SUM(O11,H11)</f>
        <v>199736519</v>
      </c>
    </row>
    <row r="12" spans="3:16" ht="30" customHeight="1">
      <c r="C12" s="28"/>
      <c r="D12" s="29"/>
      <c r="E12" s="31" t="s">
        <v>39</v>
      </c>
      <c r="F12" s="79">
        <v>0</v>
      </c>
      <c r="G12" s="79">
        <v>0</v>
      </c>
      <c r="H12" s="51">
        <f t="shared" si="1"/>
        <v>0</v>
      </c>
      <c r="I12" s="80">
        <v>0</v>
      </c>
      <c r="J12" s="79">
        <v>37451296</v>
      </c>
      <c r="K12" s="79">
        <v>26536894</v>
      </c>
      <c r="L12" s="79">
        <v>18841816</v>
      </c>
      <c r="M12" s="79">
        <v>20197341</v>
      </c>
      <c r="N12" s="79">
        <v>16514066</v>
      </c>
      <c r="O12" s="51">
        <f t="shared" si="3"/>
        <v>119541413</v>
      </c>
      <c r="P12" s="53">
        <f t="shared" si="4"/>
        <v>119541413</v>
      </c>
    </row>
    <row r="13" spans="3:16" ht="30" customHeight="1">
      <c r="C13" s="28"/>
      <c r="D13" s="29"/>
      <c r="E13" s="31" t="s">
        <v>40</v>
      </c>
      <c r="F13" s="79">
        <v>0</v>
      </c>
      <c r="G13" s="79">
        <v>0</v>
      </c>
      <c r="H13" s="51">
        <f t="shared" si="1"/>
        <v>0</v>
      </c>
      <c r="I13" s="80">
        <v>0</v>
      </c>
      <c r="J13" s="79">
        <v>343920</v>
      </c>
      <c r="K13" s="79">
        <v>270126</v>
      </c>
      <c r="L13" s="79">
        <v>659088</v>
      </c>
      <c r="M13" s="79">
        <v>2960877</v>
      </c>
      <c r="N13" s="79">
        <v>3538421</v>
      </c>
      <c r="O13" s="51">
        <f t="shared" si="3"/>
        <v>7772432</v>
      </c>
      <c r="P13" s="53">
        <f t="shared" si="4"/>
        <v>7772432</v>
      </c>
    </row>
    <row r="14" spans="3:16" ht="30" customHeight="1">
      <c r="C14" s="28"/>
      <c r="D14" s="29"/>
      <c r="E14" s="31" t="s">
        <v>41</v>
      </c>
      <c r="F14" s="79">
        <v>995850</v>
      </c>
      <c r="G14" s="79">
        <v>2765353</v>
      </c>
      <c r="H14" s="51">
        <f t="shared" si="1"/>
        <v>3761203</v>
      </c>
      <c r="I14" s="80">
        <v>0</v>
      </c>
      <c r="J14" s="79">
        <v>10182362</v>
      </c>
      <c r="K14" s="79">
        <v>7520993</v>
      </c>
      <c r="L14" s="79">
        <v>4043100</v>
      </c>
      <c r="M14" s="79">
        <v>6318435</v>
      </c>
      <c r="N14" s="79">
        <v>4749087</v>
      </c>
      <c r="O14" s="51">
        <f t="shared" si="3"/>
        <v>32813977</v>
      </c>
      <c r="P14" s="53">
        <f t="shared" si="4"/>
        <v>36575180</v>
      </c>
    </row>
    <row r="15" spans="3:16" ht="30" customHeight="1">
      <c r="C15" s="28"/>
      <c r="D15" s="29"/>
      <c r="E15" s="31" t="s">
        <v>42</v>
      </c>
      <c r="F15" s="79">
        <v>698440</v>
      </c>
      <c r="G15" s="79">
        <v>1743220</v>
      </c>
      <c r="H15" s="51">
        <f t="shared" si="1"/>
        <v>2441660</v>
      </c>
      <c r="I15" s="80">
        <v>0</v>
      </c>
      <c r="J15" s="79">
        <v>5320975</v>
      </c>
      <c r="K15" s="79">
        <v>4776280</v>
      </c>
      <c r="L15" s="79">
        <v>3494120</v>
      </c>
      <c r="M15" s="79">
        <v>2388830</v>
      </c>
      <c r="N15" s="79">
        <v>1574749</v>
      </c>
      <c r="O15" s="51">
        <f t="shared" si="3"/>
        <v>17554954</v>
      </c>
      <c r="P15" s="53">
        <f t="shared" si="4"/>
        <v>19996614</v>
      </c>
    </row>
    <row r="16" spans="3:16" ht="30" customHeight="1">
      <c r="C16" s="28"/>
      <c r="D16" s="29"/>
      <c r="E16" s="31" t="s">
        <v>43</v>
      </c>
      <c r="F16" s="79">
        <v>649880</v>
      </c>
      <c r="G16" s="79">
        <v>561450</v>
      </c>
      <c r="H16" s="51">
        <f t="shared" si="1"/>
        <v>1211330</v>
      </c>
      <c r="I16" s="80">
        <v>0</v>
      </c>
      <c r="J16" s="79">
        <v>4260510</v>
      </c>
      <c r="K16" s="79">
        <v>3885320</v>
      </c>
      <c r="L16" s="79">
        <v>2880560</v>
      </c>
      <c r="M16" s="79">
        <v>2421890</v>
      </c>
      <c r="N16" s="79">
        <v>1191270</v>
      </c>
      <c r="O16" s="51">
        <f t="shared" si="3"/>
        <v>14639550</v>
      </c>
      <c r="P16" s="53">
        <f t="shared" si="4"/>
        <v>15850880</v>
      </c>
    </row>
    <row r="17" spans="3:16" ht="30" customHeight="1">
      <c r="C17" s="28"/>
      <c r="D17" s="32" t="s">
        <v>44</v>
      </c>
      <c r="E17" s="33"/>
      <c r="F17" s="50">
        <f>SUM(F18:F19)</f>
        <v>6889110</v>
      </c>
      <c r="G17" s="50">
        <f>SUM(G18:G19)</f>
        <v>14247776</v>
      </c>
      <c r="H17" s="51">
        <f t="shared" si="1"/>
        <v>21136886</v>
      </c>
      <c r="I17" s="52">
        <f aca="true" t="shared" si="5" ref="I17:N17">SUM(I18:I19)</f>
        <v>0</v>
      </c>
      <c r="J17" s="50">
        <f t="shared" si="5"/>
        <v>136340557</v>
      </c>
      <c r="K17" s="50">
        <f t="shared" si="5"/>
        <v>110464564</v>
      </c>
      <c r="L17" s="50">
        <f t="shared" si="5"/>
        <v>75989380</v>
      </c>
      <c r="M17" s="50">
        <f t="shared" si="5"/>
        <v>63712297</v>
      </c>
      <c r="N17" s="50">
        <f t="shared" si="5"/>
        <v>25801683</v>
      </c>
      <c r="O17" s="51">
        <f t="shared" si="3"/>
        <v>412308481</v>
      </c>
      <c r="P17" s="53">
        <f t="shared" si="4"/>
        <v>433445367</v>
      </c>
    </row>
    <row r="18" spans="3:16" ht="30" customHeight="1">
      <c r="C18" s="28"/>
      <c r="D18" s="29"/>
      <c r="E18" s="31" t="s">
        <v>45</v>
      </c>
      <c r="F18" s="79">
        <v>0</v>
      </c>
      <c r="G18" s="79">
        <v>0</v>
      </c>
      <c r="H18" s="51">
        <f t="shared" si="1"/>
        <v>0</v>
      </c>
      <c r="I18" s="80">
        <v>0</v>
      </c>
      <c r="J18" s="79">
        <v>107297231</v>
      </c>
      <c r="K18" s="79">
        <f>84684719+31420</f>
        <v>84716139</v>
      </c>
      <c r="L18" s="79">
        <v>63670820</v>
      </c>
      <c r="M18" s="79">
        <v>54811941</v>
      </c>
      <c r="N18" s="79">
        <v>22932783</v>
      </c>
      <c r="O18" s="51">
        <f t="shared" si="3"/>
        <v>333428914</v>
      </c>
      <c r="P18" s="53">
        <f t="shared" si="4"/>
        <v>333428914</v>
      </c>
    </row>
    <row r="19" spans="3:16" ht="30" customHeight="1">
      <c r="C19" s="28"/>
      <c r="D19" s="29"/>
      <c r="E19" s="31" t="s">
        <v>46</v>
      </c>
      <c r="F19" s="79">
        <v>6889110</v>
      </c>
      <c r="G19" s="79">
        <v>14247776</v>
      </c>
      <c r="H19" s="51">
        <f t="shared" si="1"/>
        <v>21136886</v>
      </c>
      <c r="I19" s="80">
        <v>0</v>
      </c>
      <c r="J19" s="79">
        <v>29043326</v>
      </c>
      <c r="K19" s="79">
        <f>25635365+113060</f>
        <v>25748425</v>
      </c>
      <c r="L19" s="79">
        <v>12318560</v>
      </c>
      <c r="M19" s="79">
        <v>8900356</v>
      </c>
      <c r="N19" s="79">
        <v>2868900</v>
      </c>
      <c r="O19" s="51">
        <f t="shared" si="3"/>
        <v>78879567</v>
      </c>
      <c r="P19" s="53">
        <f t="shared" si="4"/>
        <v>100016453</v>
      </c>
    </row>
    <row r="20" spans="3:16" ht="30" customHeight="1">
      <c r="C20" s="28"/>
      <c r="D20" s="32" t="s">
        <v>47</v>
      </c>
      <c r="E20" s="33"/>
      <c r="F20" s="50">
        <f>SUM(F21:F24)</f>
        <v>239460</v>
      </c>
      <c r="G20" s="50">
        <f>SUM(G21:G24)</f>
        <v>306230</v>
      </c>
      <c r="H20" s="51">
        <f t="shared" si="1"/>
        <v>545690</v>
      </c>
      <c r="I20" s="52">
        <f aca="true" t="shared" si="6" ref="I20:N20">SUM(I21:I24)</f>
        <v>0</v>
      </c>
      <c r="J20" s="50">
        <f t="shared" si="6"/>
        <v>9461820</v>
      </c>
      <c r="K20" s="50">
        <f t="shared" si="6"/>
        <v>10295311</v>
      </c>
      <c r="L20" s="50">
        <f t="shared" si="6"/>
        <v>28361496</v>
      </c>
      <c r="M20" s="50">
        <f t="shared" si="6"/>
        <v>31985980</v>
      </c>
      <c r="N20" s="50">
        <f t="shared" si="6"/>
        <v>12732950</v>
      </c>
      <c r="O20" s="51">
        <f t="shared" si="3"/>
        <v>92837557</v>
      </c>
      <c r="P20" s="53">
        <f t="shared" si="4"/>
        <v>93383247</v>
      </c>
    </row>
    <row r="21" spans="3:16" ht="30" customHeight="1">
      <c r="C21" s="28"/>
      <c r="D21" s="29"/>
      <c r="E21" s="31" t="s">
        <v>48</v>
      </c>
      <c r="F21" s="79">
        <v>204180</v>
      </c>
      <c r="G21" s="79">
        <v>237140</v>
      </c>
      <c r="H21" s="51">
        <f t="shared" si="1"/>
        <v>441320</v>
      </c>
      <c r="I21" s="80">
        <v>0</v>
      </c>
      <c r="J21" s="79">
        <v>7827130</v>
      </c>
      <c r="K21" s="79">
        <v>8248681</v>
      </c>
      <c r="L21" s="79">
        <v>27039116</v>
      </c>
      <c r="M21" s="79">
        <v>30393580</v>
      </c>
      <c r="N21" s="79">
        <v>12546970</v>
      </c>
      <c r="O21" s="51">
        <f t="shared" si="3"/>
        <v>86055477</v>
      </c>
      <c r="P21" s="53">
        <f t="shared" si="4"/>
        <v>86496797</v>
      </c>
    </row>
    <row r="22" spans="3:16" ht="30" customHeight="1">
      <c r="C22" s="28"/>
      <c r="D22" s="29"/>
      <c r="E22" s="34" t="s">
        <v>49</v>
      </c>
      <c r="F22" s="79">
        <v>35280</v>
      </c>
      <c r="G22" s="79">
        <v>69090</v>
      </c>
      <c r="H22" s="51">
        <f t="shared" si="1"/>
        <v>104370</v>
      </c>
      <c r="I22" s="80">
        <v>0</v>
      </c>
      <c r="J22" s="79">
        <v>1634690</v>
      </c>
      <c r="K22" s="79">
        <v>2046630</v>
      </c>
      <c r="L22" s="79">
        <v>1322380</v>
      </c>
      <c r="M22" s="79">
        <v>1592400</v>
      </c>
      <c r="N22" s="79">
        <v>185980</v>
      </c>
      <c r="O22" s="51">
        <f t="shared" si="3"/>
        <v>6782080</v>
      </c>
      <c r="P22" s="53">
        <f t="shared" si="4"/>
        <v>6886450</v>
      </c>
    </row>
    <row r="23" spans="3:16" ht="30" customHeight="1">
      <c r="C23" s="28"/>
      <c r="D23" s="29"/>
      <c r="E23" s="34" t="s">
        <v>50</v>
      </c>
      <c r="F23" s="79">
        <v>0</v>
      </c>
      <c r="G23" s="79">
        <v>0</v>
      </c>
      <c r="H23" s="51">
        <f t="shared" si="1"/>
        <v>0</v>
      </c>
      <c r="I23" s="80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51">
        <f t="shared" si="3"/>
        <v>0</v>
      </c>
      <c r="P23" s="53">
        <f t="shared" si="4"/>
        <v>0</v>
      </c>
    </row>
    <row r="24" spans="3:16" ht="30" customHeight="1">
      <c r="C24" s="28"/>
      <c r="D24" s="35"/>
      <c r="E24" s="34" t="s">
        <v>77</v>
      </c>
      <c r="F24" s="79">
        <v>0</v>
      </c>
      <c r="G24" s="79">
        <v>0</v>
      </c>
      <c r="H24" s="51">
        <f t="shared" si="1"/>
        <v>0</v>
      </c>
      <c r="I24" s="81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51">
        <f t="shared" si="3"/>
        <v>0</v>
      </c>
      <c r="P24" s="53">
        <f t="shared" si="4"/>
        <v>0</v>
      </c>
    </row>
    <row r="25" spans="3:16" ht="30" customHeight="1">
      <c r="C25" s="28"/>
      <c r="D25" s="32" t="s">
        <v>51</v>
      </c>
      <c r="E25" s="33"/>
      <c r="F25" s="50">
        <f>SUM(F26:F28)</f>
        <v>8651314</v>
      </c>
      <c r="G25" s="50">
        <f>SUM(G26:G28)</f>
        <v>8716864</v>
      </c>
      <c r="H25" s="51">
        <f t="shared" si="1"/>
        <v>17368178</v>
      </c>
      <c r="I25" s="52">
        <f aca="true" t="shared" si="7" ref="I25:N25">SUM(I26:I28)</f>
        <v>0</v>
      </c>
      <c r="J25" s="50">
        <f>SUM(J26:J28)</f>
        <v>15196740</v>
      </c>
      <c r="K25" s="50">
        <f t="shared" si="7"/>
        <v>21541570</v>
      </c>
      <c r="L25" s="50">
        <f t="shared" si="7"/>
        <v>14747450</v>
      </c>
      <c r="M25" s="50">
        <f t="shared" si="7"/>
        <v>11844128</v>
      </c>
      <c r="N25" s="50">
        <f t="shared" si="7"/>
        <v>5529870</v>
      </c>
      <c r="O25" s="51">
        <f t="shared" si="3"/>
        <v>68859758</v>
      </c>
      <c r="P25" s="53">
        <f t="shared" si="4"/>
        <v>86227936</v>
      </c>
    </row>
    <row r="26" spans="3:16" ht="30" customHeight="1">
      <c r="C26" s="28"/>
      <c r="D26" s="29"/>
      <c r="E26" s="34" t="s">
        <v>52</v>
      </c>
      <c r="F26" s="79">
        <v>3993450</v>
      </c>
      <c r="G26" s="79">
        <f>6366130+31600</f>
        <v>6397730</v>
      </c>
      <c r="H26" s="51">
        <f t="shared" si="1"/>
        <v>10391180</v>
      </c>
      <c r="I26" s="80">
        <v>0</v>
      </c>
      <c r="J26" s="79">
        <v>12416480</v>
      </c>
      <c r="K26" s="79">
        <f>19112310+7140</f>
        <v>19119450</v>
      </c>
      <c r="L26" s="79">
        <v>13102010</v>
      </c>
      <c r="M26" s="79">
        <v>10732400</v>
      </c>
      <c r="N26" s="79">
        <v>5139990</v>
      </c>
      <c r="O26" s="51">
        <f t="shared" si="3"/>
        <v>60510330</v>
      </c>
      <c r="P26" s="53">
        <f t="shared" si="4"/>
        <v>70901510</v>
      </c>
    </row>
    <row r="27" spans="3:16" ht="30" customHeight="1">
      <c r="C27" s="28"/>
      <c r="D27" s="29"/>
      <c r="E27" s="34" t="s">
        <v>53</v>
      </c>
      <c r="F27" s="79">
        <v>399350</v>
      </c>
      <c r="G27" s="79">
        <v>545020</v>
      </c>
      <c r="H27" s="51">
        <f t="shared" si="1"/>
        <v>944370</v>
      </c>
      <c r="I27" s="80">
        <v>0</v>
      </c>
      <c r="J27" s="79">
        <v>556950</v>
      </c>
      <c r="K27" s="79">
        <v>698970</v>
      </c>
      <c r="L27" s="79">
        <v>578220</v>
      </c>
      <c r="M27" s="79">
        <v>339770</v>
      </c>
      <c r="N27" s="79">
        <v>119300</v>
      </c>
      <c r="O27" s="51">
        <f t="shared" si="3"/>
        <v>2293210</v>
      </c>
      <c r="P27" s="53">
        <f t="shared" si="4"/>
        <v>3237580</v>
      </c>
    </row>
    <row r="28" spans="3:16" ht="30" customHeight="1">
      <c r="C28" s="28"/>
      <c r="D28" s="29"/>
      <c r="E28" s="34" t="s">
        <v>54</v>
      </c>
      <c r="F28" s="79">
        <v>4258514</v>
      </c>
      <c r="G28" s="79">
        <v>1774114</v>
      </c>
      <c r="H28" s="51">
        <f t="shared" si="1"/>
        <v>6032628</v>
      </c>
      <c r="I28" s="80">
        <v>0</v>
      </c>
      <c r="J28" s="79">
        <v>2223310</v>
      </c>
      <c r="K28" s="79">
        <v>1723150</v>
      </c>
      <c r="L28" s="79">
        <v>1067220</v>
      </c>
      <c r="M28" s="79">
        <v>771958</v>
      </c>
      <c r="N28" s="79">
        <v>270580</v>
      </c>
      <c r="O28" s="51">
        <f t="shared" si="3"/>
        <v>6056218</v>
      </c>
      <c r="P28" s="53">
        <f t="shared" si="4"/>
        <v>12088846</v>
      </c>
    </row>
    <row r="29" spans="3:16" ht="30" customHeight="1">
      <c r="C29" s="28"/>
      <c r="D29" s="36" t="s">
        <v>55</v>
      </c>
      <c r="E29" s="37"/>
      <c r="F29" s="79">
        <v>1266000</v>
      </c>
      <c r="G29" s="79">
        <v>1278481</v>
      </c>
      <c r="H29" s="51">
        <f t="shared" si="1"/>
        <v>2544481</v>
      </c>
      <c r="I29" s="80">
        <v>0</v>
      </c>
      <c r="J29" s="79">
        <v>16034912</v>
      </c>
      <c r="K29" s="79">
        <v>14918152</v>
      </c>
      <c r="L29" s="79">
        <v>11287085</v>
      </c>
      <c r="M29" s="79">
        <v>14399218</v>
      </c>
      <c r="N29" s="79">
        <v>4522604</v>
      </c>
      <c r="O29" s="51">
        <f t="shared" si="3"/>
        <v>61161971</v>
      </c>
      <c r="P29" s="53">
        <f t="shared" si="4"/>
        <v>63706452</v>
      </c>
    </row>
    <row r="30" spans="3:16" ht="30" customHeight="1" thickBot="1">
      <c r="C30" s="38"/>
      <c r="D30" s="39" t="s">
        <v>56</v>
      </c>
      <c r="E30" s="40"/>
      <c r="F30" s="82">
        <v>4218980</v>
      </c>
      <c r="G30" s="82">
        <v>5203583</v>
      </c>
      <c r="H30" s="54">
        <f t="shared" si="1"/>
        <v>9422563</v>
      </c>
      <c r="I30" s="83">
        <v>0</v>
      </c>
      <c r="J30" s="82">
        <v>40611365</v>
      </c>
      <c r="K30" s="82">
        <f>24561230+32140</f>
        <v>24593370</v>
      </c>
      <c r="L30" s="82">
        <v>16705952</v>
      </c>
      <c r="M30" s="82">
        <v>11544545</v>
      </c>
      <c r="N30" s="82">
        <v>4752312</v>
      </c>
      <c r="O30" s="54">
        <f t="shared" si="3"/>
        <v>98207544</v>
      </c>
      <c r="P30" s="55">
        <f t="shared" si="4"/>
        <v>107630107</v>
      </c>
    </row>
    <row r="31" spans="3:16" ht="30" customHeight="1">
      <c r="C31" s="25" t="s">
        <v>57</v>
      </c>
      <c r="D31" s="41"/>
      <c r="E31" s="42"/>
      <c r="F31" s="46">
        <f>SUM(F32:F40)</f>
        <v>838020</v>
      </c>
      <c r="G31" s="46">
        <f>SUM(G32:G40)</f>
        <v>1248750</v>
      </c>
      <c r="H31" s="47">
        <f t="shared" si="1"/>
        <v>2086770</v>
      </c>
      <c r="I31" s="48">
        <f aca="true" t="shared" si="8" ref="I31:N31">SUM(I32:I40)</f>
        <v>0</v>
      </c>
      <c r="J31" s="46">
        <f t="shared" si="8"/>
        <v>102629907</v>
      </c>
      <c r="K31" s="46">
        <f t="shared" si="8"/>
        <v>107235141</v>
      </c>
      <c r="L31" s="46">
        <f t="shared" si="8"/>
        <v>122923894</v>
      </c>
      <c r="M31" s="46">
        <f t="shared" si="8"/>
        <v>141981179</v>
      </c>
      <c r="N31" s="46">
        <f t="shared" si="8"/>
        <v>100070000</v>
      </c>
      <c r="O31" s="47">
        <f t="shared" si="3"/>
        <v>574840121</v>
      </c>
      <c r="P31" s="49">
        <f t="shared" si="4"/>
        <v>576926891</v>
      </c>
    </row>
    <row r="32" spans="3:16" ht="30" customHeight="1">
      <c r="C32" s="43"/>
      <c r="D32" s="36" t="s">
        <v>58</v>
      </c>
      <c r="E32" s="37"/>
      <c r="F32" s="84">
        <v>0</v>
      </c>
      <c r="G32" s="84">
        <v>0</v>
      </c>
      <c r="H32" s="56">
        <f t="shared" si="1"/>
        <v>0</v>
      </c>
      <c r="I32" s="81">
        <v>0</v>
      </c>
      <c r="J32" s="84">
        <v>7641710</v>
      </c>
      <c r="K32" s="84">
        <v>17390440</v>
      </c>
      <c r="L32" s="84">
        <v>17210120</v>
      </c>
      <c r="M32" s="84">
        <v>16419110</v>
      </c>
      <c r="N32" s="84">
        <v>5333960</v>
      </c>
      <c r="O32" s="56">
        <f t="shared" si="3"/>
        <v>63995340</v>
      </c>
      <c r="P32" s="57">
        <f t="shared" si="4"/>
        <v>63995340</v>
      </c>
    </row>
    <row r="33" spans="3:16" ht="30" customHeight="1">
      <c r="C33" s="28"/>
      <c r="D33" s="36" t="s">
        <v>59</v>
      </c>
      <c r="E33" s="37"/>
      <c r="F33" s="79">
        <v>0</v>
      </c>
      <c r="G33" s="79">
        <v>0</v>
      </c>
      <c r="H33" s="50">
        <f t="shared" si="1"/>
        <v>0</v>
      </c>
      <c r="I33" s="81">
        <v>0</v>
      </c>
      <c r="J33" s="79">
        <v>125840</v>
      </c>
      <c r="K33" s="79">
        <v>0</v>
      </c>
      <c r="L33" s="79">
        <v>0</v>
      </c>
      <c r="M33" s="79">
        <v>0</v>
      </c>
      <c r="N33" s="79">
        <v>0</v>
      </c>
      <c r="O33" s="51">
        <f t="shared" si="3"/>
        <v>125840</v>
      </c>
      <c r="P33" s="53">
        <f t="shared" si="4"/>
        <v>125840</v>
      </c>
    </row>
    <row r="34" spans="3:16" ht="30" customHeight="1">
      <c r="C34" s="28"/>
      <c r="D34" s="36" t="s">
        <v>74</v>
      </c>
      <c r="E34" s="37"/>
      <c r="F34" s="79">
        <v>0</v>
      </c>
      <c r="G34" s="79">
        <v>0</v>
      </c>
      <c r="H34" s="50">
        <f t="shared" si="1"/>
        <v>0</v>
      </c>
      <c r="I34" s="81">
        <v>0</v>
      </c>
      <c r="J34" s="79">
        <v>51552220</v>
      </c>
      <c r="K34" s="79">
        <v>42030601</v>
      </c>
      <c r="L34" s="79">
        <v>30376984</v>
      </c>
      <c r="M34" s="79">
        <v>17781259</v>
      </c>
      <c r="N34" s="79">
        <v>8425750</v>
      </c>
      <c r="O34" s="51">
        <f t="shared" si="3"/>
        <v>150166814</v>
      </c>
      <c r="P34" s="53">
        <f t="shared" si="4"/>
        <v>150166814</v>
      </c>
    </row>
    <row r="35" spans="3:16" ht="30" customHeight="1">
      <c r="C35" s="28"/>
      <c r="D35" s="36" t="s">
        <v>60</v>
      </c>
      <c r="E35" s="37"/>
      <c r="F35" s="79">
        <v>0</v>
      </c>
      <c r="G35" s="79">
        <v>131390</v>
      </c>
      <c r="H35" s="50">
        <f t="shared" si="1"/>
        <v>131390</v>
      </c>
      <c r="I35" s="80">
        <v>0</v>
      </c>
      <c r="J35" s="79">
        <v>3899580</v>
      </c>
      <c r="K35" s="79">
        <v>3597650</v>
      </c>
      <c r="L35" s="79">
        <v>5823320</v>
      </c>
      <c r="M35" s="79">
        <v>5878450</v>
      </c>
      <c r="N35" s="79">
        <v>4423280</v>
      </c>
      <c r="O35" s="51">
        <f t="shared" si="3"/>
        <v>23622280</v>
      </c>
      <c r="P35" s="53">
        <f t="shared" si="4"/>
        <v>23753670</v>
      </c>
    </row>
    <row r="36" spans="3:16" ht="30" customHeight="1">
      <c r="C36" s="28"/>
      <c r="D36" s="36" t="s">
        <v>61</v>
      </c>
      <c r="E36" s="37"/>
      <c r="F36" s="79">
        <v>838020</v>
      </c>
      <c r="G36" s="79">
        <v>1117360</v>
      </c>
      <c r="H36" s="50">
        <f t="shared" si="1"/>
        <v>1955380</v>
      </c>
      <c r="I36" s="80">
        <v>0</v>
      </c>
      <c r="J36" s="79">
        <v>12655017</v>
      </c>
      <c r="K36" s="79">
        <v>12775360</v>
      </c>
      <c r="L36" s="79">
        <v>12156100</v>
      </c>
      <c r="M36" s="79">
        <v>10040140</v>
      </c>
      <c r="N36" s="79">
        <v>3150010</v>
      </c>
      <c r="O36" s="51">
        <f t="shared" si="3"/>
        <v>50776627</v>
      </c>
      <c r="P36" s="53">
        <f t="shared" si="4"/>
        <v>52732007</v>
      </c>
    </row>
    <row r="37" spans="3:16" ht="30" customHeight="1">
      <c r="C37" s="28"/>
      <c r="D37" s="36" t="s">
        <v>62</v>
      </c>
      <c r="E37" s="37"/>
      <c r="F37" s="79">
        <v>0</v>
      </c>
      <c r="G37" s="79">
        <v>0</v>
      </c>
      <c r="H37" s="50">
        <f t="shared" si="1"/>
        <v>0</v>
      </c>
      <c r="I37" s="81">
        <v>0</v>
      </c>
      <c r="J37" s="79">
        <v>26118370</v>
      </c>
      <c r="K37" s="79">
        <v>29232940</v>
      </c>
      <c r="L37" s="79">
        <v>33561650</v>
      </c>
      <c r="M37" s="79">
        <v>17976350</v>
      </c>
      <c r="N37" s="79">
        <v>6787530</v>
      </c>
      <c r="O37" s="51">
        <f t="shared" si="3"/>
        <v>113676840</v>
      </c>
      <c r="P37" s="53">
        <f t="shared" si="4"/>
        <v>113676840</v>
      </c>
    </row>
    <row r="38" spans="3:16" ht="30" customHeight="1">
      <c r="C38" s="28"/>
      <c r="D38" s="36" t="s">
        <v>63</v>
      </c>
      <c r="E38" s="37"/>
      <c r="F38" s="79">
        <v>0</v>
      </c>
      <c r="G38" s="79">
        <v>0</v>
      </c>
      <c r="H38" s="50">
        <f t="shared" si="1"/>
        <v>0</v>
      </c>
      <c r="I38" s="81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51">
        <f t="shared" si="3"/>
        <v>0</v>
      </c>
      <c r="P38" s="53">
        <f t="shared" si="4"/>
        <v>0</v>
      </c>
    </row>
    <row r="39" spans="3:16" ht="30" customHeight="1">
      <c r="C39" s="28"/>
      <c r="D39" s="193" t="s">
        <v>64</v>
      </c>
      <c r="E39" s="200"/>
      <c r="F39" s="79">
        <v>0</v>
      </c>
      <c r="G39" s="79">
        <v>0</v>
      </c>
      <c r="H39" s="51">
        <f t="shared" si="1"/>
        <v>0</v>
      </c>
      <c r="I39" s="81">
        <v>0</v>
      </c>
      <c r="J39" s="79">
        <v>251640</v>
      </c>
      <c r="K39" s="79">
        <v>1361160</v>
      </c>
      <c r="L39" s="79">
        <v>22627370</v>
      </c>
      <c r="M39" s="79">
        <v>71321220</v>
      </c>
      <c r="N39" s="79">
        <v>70509830</v>
      </c>
      <c r="O39" s="51">
        <f t="shared" si="3"/>
        <v>166071220</v>
      </c>
      <c r="P39" s="53">
        <f t="shared" si="4"/>
        <v>166071220</v>
      </c>
    </row>
    <row r="40" spans="3:16" ht="30" customHeight="1" thickBot="1">
      <c r="C40" s="38"/>
      <c r="D40" s="195" t="s">
        <v>65</v>
      </c>
      <c r="E40" s="196"/>
      <c r="F40" s="85">
        <v>0</v>
      </c>
      <c r="G40" s="85">
        <v>0</v>
      </c>
      <c r="H40" s="58">
        <f t="shared" si="1"/>
        <v>0</v>
      </c>
      <c r="I40" s="86">
        <v>0</v>
      </c>
      <c r="J40" s="85">
        <v>385530</v>
      </c>
      <c r="K40" s="85">
        <v>846990</v>
      </c>
      <c r="L40" s="85">
        <v>1168350</v>
      </c>
      <c r="M40" s="85">
        <v>2564650</v>
      </c>
      <c r="N40" s="85">
        <v>1439640</v>
      </c>
      <c r="O40" s="58">
        <f t="shared" si="3"/>
        <v>6405160</v>
      </c>
      <c r="P40" s="59">
        <f t="shared" si="4"/>
        <v>6405160</v>
      </c>
    </row>
    <row r="41" spans="3:16" ht="30" customHeight="1">
      <c r="C41" s="25" t="s">
        <v>66</v>
      </c>
      <c r="D41" s="41"/>
      <c r="E41" s="42"/>
      <c r="F41" s="46">
        <f>SUM(F42:F45)</f>
        <v>0</v>
      </c>
      <c r="G41" s="46">
        <f>SUM(G42:G45)</f>
        <v>0</v>
      </c>
      <c r="H41" s="47">
        <f t="shared" si="1"/>
        <v>0</v>
      </c>
      <c r="I41" s="60">
        <v>0</v>
      </c>
      <c r="J41" s="46">
        <f>SUM(J42:J45)</f>
        <v>47723927</v>
      </c>
      <c r="K41" s="46">
        <f>SUM(K42:K45)</f>
        <v>51856552</v>
      </c>
      <c r="L41" s="46">
        <f>SUM(L42:L45)</f>
        <v>132190344</v>
      </c>
      <c r="M41" s="46">
        <f>SUM(M42:M45)</f>
        <v>297984876</v>
      </c>
      <c r="N41" s="46">
        <f>SUM(N42:N45)</f>
        <v>203219129</v>
      </c>
      <c r="O41" s="47">
        <f t="shared" si="3"/>
        <v>732974828</v>
      </c>
      <c r="P41" s="49">
        <f t="shared" si="4"/>
        <v>732974828</v>
      </c>
    </row>
    <row r="42" spans="3:16" ht="30" customHeight="1">
      <c r="C42" s="28"/>
      <c r="D42" s="36" t="s">
        <v>67</v>
      </c>
      <c r="E42" s="37"/>
      <c r="F42" s="79">
        <v>0</v>
      </c>
      <c r="G42" s="79">
        <v>0</v>
      </c>
      <c r="H42" s="51">
        <f t="shared" si="1"/>
        <v>0</v>
      </c>
      <c r="I42" s="81">
        <v>0</v>
      </c>
      <c r="J42" s="79">
        <v>1133860</v>
      </c>
      <c r="K42" s="79">
        <v>2808270</v>
      </c>
      <c r="L42" s="79">
        <v>56505212</v>
      </c>
      <c r="M42" s="79">
        <v>150165617</v>
      </c>
      <c r="N42" s="79">
        <v>112593479</v>
      </c>
      <c r="O42" s="51">
        <f>SUM(I42:N42)</f>
        <v>323206438</v>
      </c>
      <c r="P42" s="53">
        <f>SUM(O42,H42)</f>
        <v>323206438</v>
      </c>
    </row>
    <row r="43" spans="3:16" ht="30" customHeight="1">
      <c r="C43" s="28"/>
      <c r="D43" s="36" t="s">
        <v>68</v>
      </c>
      <c r="E43" s="37"/>
      <c r="F43" s="79">
        <v>0</v>
      </c>
      <c r="G43" s="79">
        <v>0</v>
      </c>
      <c r="H43" s="51">
        <f t="shared" si="1"/>
        <v>0</v>
      </c>
      <c r="I43" s="81">
        <v>0</v>
      </c>
      <c r="J43" s="79">
        <v>42973107</v>
      </c>
      <c r="K43" s="79">
        <v>44211002</v>
      </c>
      <c r="L43" s="79">
        <v>60407272</v>
      </c>
      <c r="M43" s="79">
        <v>68973580</v>
      </c>
      <c r="N43" s="79">
        <v>41733839</v>
      </c>
      <c r="O43" s="51">
        <f>SUM(I43:N43)</f>
        <v>258298800</v>
      </c>
      <c r="P43" s="53">
        <f>SUM(O43,H43)</f>
        <v>258298800</v>
      </c>
    </row>
    <row r="44" spans="3:16" ht="30" customHeight="1">
      <c r="C44" s="28"/>
      <c r="D44" s="36" t="s">
        <v>69</v>
      </c>
      <c r="E44" s="37"/>
      <c r="F44" s="79">
        <v>0</v>
      </c>
      <c r="G44" s="79">
        <v>0</v>
      </c>
      <c r="H44" s="51">
        <f t="shared" si="1"/>
        <v>0</v>
      </c>
      <c r="I44" s="81">
        <v>0</v>
      </c>
      <c r="J44" s="79">
        <v>0</v>
      </c>
      <c r="K44" s="79">
        <v>295880</v>
      </c>
      <c r="L44" s="79">
        <v>2178510</v>
      </c>
      <c r="M44" s="79">
        <v>13571204</v>
      </c>
      <c r="N44" s="79">
        <v>8181020</v>
      </c>
      <c r="O44" s="51">
        <f>SUM(I44:N44)</f>
        <v>24226614</v>
      </c>
      <c r="P44" s="53">
        <f>SUM(O44,H44)</f>
        <v>24226614</v>
      </c>
    </row>
    <row r="45" spans="3:16" ht="30" customHeight="1" thickBot="1">
      <c r="C45" s="38"/>
      <c r="D45" s="39" t="s">
        <v>78</v>
      </c>
      <c r="E45" s="40"/>
      <c r="F45" s="82">
        <v>0</v>
      </c>
      <c r="G45" s="82">
        <v>0</v>
      </c>
      <c r="H45" s="54">
        <f t="shared" si="1"/>
        <v>0</v>
      </c>
      <c r="I45" s="87">
        <v>0</v>
      </c>
      <c r="J45" s="82">
        <v>3616960</v>
      </c>
      <c r="K45" s="82">
        <v>4541400</v>
      </c>
      <c r="L45" s="82">
        <v>13099350</v>
      </c>
      <c r="M45" s="82">
        <v>65274475</v>
      </c>
      <c r="N45" s="82">
        <v>40710791</v>
      </c>
      <c r="O45" s="70">
        <f>SUM(I45:N45)</f>
        <v>127242976</v>
      </c>
      <c r="P45" s="71">
        <f>SUM(O45,H45)</f>
        <v>127242976</v>
      </c>
    </row>
    <row r="46" spans="3:16" ht="30" customHeight="1" thickBot="1">
      <c r="C46" s="197" t="s">
        <v>70</v>
      </c>
      <c r="D46" s="198"/>
      <c r="E46" s="198"/>
      <c r="F46" s="64">
        <f>SUM(F10,F31,F41)</f>
        <v>24447054</v>
      </c>
      <c r="G46" s="64">
        <f>SUM(G10,G31,G41)</f>
        <v>36071707</v>
      </c>
      <c r="H46" s="65">
        <f t="shared" si="1"/>
        <v>60518761</v>
      </c>
      <c r="I46" s="66">
        <f aca="true" t="shared" si="9" ref="I46:N46">SUM(I10,I31,I41)</f>
        <v>0</v>
      </c>
      <c r="J46" s="64">
        <f t="shared" si="9"/>
        <v>425558291</v>
      </c>
      <c r="K46" s="64">
        <f t="shared" si="9"/>
        <v>383894273</v>
      </c>
      <c r="L46" s="64">
        <f t="shared" si="9"/>
        <v>432124285</v>
      </c>
      <c r="M46" s="64">
        <f t="shared" si="9"/>
        <v>607739596</v>
      </c>
      <c r="N46" s="64">
        <f t="shared" si="9"/>
        <v>384196141</v>
      </c>
      <c r="O46" s="65">
        <f t="shared" si="3"/>
        <v>2233512586</v>
      </c>
      <c r="P46" s="67">
        <f t="shared" si="4"/>
        <v>2294031347</v>
      </c>
    </row>
    <row r="47" spans="3:17" ht="30" customHeight="1" thickBot="1" thickTop="1">
      <c r="C47" s="44" t="s">
        <v>73</v>
      </c>
      <c r="D47" s="45"/>
      <c r="E47" s="45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9"/>
      <c r="Q47" s="20"/>
    </row>
    <row r="48" spans="3:17" ht="30" customHeight="1">
      <c r="C48" s="25" t="s">
        <v>37</v>
      </c>
      <c r="D48" s="26"/>
      <c r="E48" s="27"/>
      <c r="F48" s="46">
        <f>SUM(F49,F55,F58,F63,F67,F68)</f>
        <v>21527458</v>
      </c>
      <c r="G48" s="46">
        <f>SUM(G49,G55,G58,G63,G67,G68)</f>
        <v>31541078</v>
      </c>
      <c r="H48" s="47">
        <f t="shared" si="1"/>
        <v>53068536</v>
      </c>
      <c r="I48" s="48">
        <f aca="true" t="shared" si="10" ref="I48:N48">SUM(I49,I55,I58,I63,I67,I68)</f>
        <v>0</v>
      </c>
      <c r="J48" s="46">
        <f t="shared" si="10"/>
        <v>249385020</v>
      </c>
      <c r="K48" s="46">
        <f t="shared" si="10"/>
        <v>202699536</v>
      </c>
      <c r="L48" s="46">
        <f t="shared" si="10"/>
        <v>159447732</v>
      </c>
      <c r="M48" s="46">
        <f t="shared" si="10"/>
        <v>150730863</v>
      </c>
      <c r="N48" s="46">
        <f t="shared" si="10"/>
        <v>72420946</v>
      </c>
      <c r="O48" s="47">
        <f t="shared" si="3"/>
        <v>834684097</v>
      </c>
      <c r="P48" s="49">
        <f t="shared" si="4"/>
        <v>887752633</v>
      </c>
      <c r="Q48" s="20"/>
    </row>
    <row r="49" spans="3:16" ht="30" customHeight="1">
      <c r="C49" s="28"/>
      <c r="D49" s="29" t="s">
        <v>38</v>
      </c>
      <c r="E49" s="30"/>
      <c r="F49" s="50">
        <f>SUM(F50:F54)</f>
        <v>2091742</v>
      </c>
      <c r="G49" s="50">
        <f>SUM(G50:G54)</f>
        <v>4510887</v>
      </c>
      <c r="H49" s="51">
        <f t="shared" si="1"/>
        <v>6602629</v>
      </c>
      <c r="I49" s="52">
        <f aca="true" t="shared" si="11" ref="I49:N49">SUM(I50:I54)</f>
        <v>0</v>
      </c>
      <c r="J49" s="50">
        <f t="shared" si="11"/>
        <v>51191986</v>
      </c>
      <c r="K49" s="50">
        <f t="shared" si="11"/>
        <v>38252469</v>
      </c>
      <c r="L49" s="50">
        <f t="shared" si="11"/>
        <v>26600410</v>
      </c>
      <c r="M49" s="50">
        <f t="shared" si="11"/>
        <v>30354076</v>
      </c>
      <c r="N49" s="50">
        <f t="shared" si="11"/>
        <v>24444251</v>
      </c>
      <c r="O49" s="51">
        <f t="shared" si="3"/>
        <v>170843192</v>
      </c>
      <c r="P49" s="53">
        <f t="shared" si="4"/>
        <v>177445821</v>
      </c>
    </row>
    <row r="50" spans="3:16" ht="30" customHeight="1">
      <c r="C50" s="28"/>
      <c r="D50" s="29"/>
      <c r="E50" s="31" t="s">
        <v>39</v>
      </c>
      <c r="F50" s="79">
        <v>0</v>
      </c>
      <c r="G50" s="79">
        <v>0</v>
      </c>
      <c r="H50" s="51">
        <f t="shared" si="1"/>
        <v>0</v>
      </c>
      <c r="I50" s="80">
        <v>0</v>
      </c>
      <c r="J50" s="79">
        <v>33364764</v>
      </c>
      <c r="K50" s="79">
        <v>23626678</v>
      </c>
      <c r="L50" s="79">
        <v>16771888</v>
      </c>
      <c r="M50" s="79">
        <v>17926637</v>
      </c>
      <c r="N50" s="79">
        <v>14696058</v>
      </c>
      <c r="O50" s="51">
        <f t="shared" si="3"/>
        <v>106386025</v>
      </c>
      <c r="P50" s="53">
        <f t="shared" si="4"/>
        <v>106386025</v>
      </c>
    </row>
    <row r="51" spans="3:16" ht="30" customHeight="1">
      <c r="C51" s="28"/>
      <c r="D51" s="29"/>
      <c r="E51" s="31" t="s">
        <v>40</v>
      </c>
      <c r="F51" s="79">
        <v>0</v>
      </c>
      <c r="G51" s="79">
        <v>0</v>
      </c>
      <c r="H51" s="51">
        <f t="shared" si="1"/>
        <v>0</v>
      </c>
      <c r="I51" s="80">
        <v>0</v>
      </c>
      <c r="J51" s="79">
        <v>309528</v>
      </c>
      <c r="K51" s="79">
        <v>221549</v>
      </c>
      <c r="L51" s="79">
        <v>582396</v>
      </c>
      <c r="M51" s="79">
        <v>2595360</v>
      </c>
      <c r="N51" s="79">
        <v>3096707</v>
      </c>
      <c r="O51" s="51">
        <f t="shared" si="3"/>
        <v>6805540</v>
      </c>
      <c r="P51" s="53">
        <f t="shared" si="4"/>
        <v>6805540</v>
      </c>
    </row>
    <row r="52" spans="3:16" ht="30" customHeight="1">
      <c r="C52" s="28"/>
      <c r="D52" s="29"/>
      <c r="E52" s="31" t="s">
        <v>41</v>
      </c>
      <c r="F52" s="79">
        <v>885967</v>
      </c>
      <c r="G52" s="79">
        <v>2469711</v>
      </c>
      <c r="H52" s="51">
        <f t="shared" si="1"/>
        <v>3355678</v>
      </c>
      <c r="I52" s="80">
        <v>0</v>
      </c>
      <c r="J52" s="79">
        <v>8997056</v>
      </c>
      <c r="K52" s="79">
        <v>6704068</v>
      </c>
      <c r="L52" s="79">
        <v>3575054</v>
      </c>
      <c r="M52" s="79">
        <v>5598602</v>
      </c>
      <c r="N52" s="79">
        <v>4191421</v>
      </c>
      <c r="O52" s="51">
        <f t="shared" si="3"/>
        <v>29066201</v>
      </c>
      <c r="P52" s="53">
        <f t="shared" si="4"/>
        <v>32421879</v>
      </c>
    </row>
    <row r="53" spans="3:16" ht="30" customHeight="1">
      <c r="C53" s="28"/>
      <c r="D53" s="29"/>
      <c r="E53" s="31" t="s">
        <v>42</v>
      </c>
      <c r="F53" s="79">
        <v>623248</v>
      </c>
      <c r="G53" s="79">
        <v>1539992</v>
      </c>
      <c r="H53" s="51">
        <f t="shared" si="1"/>
        <v>2163240</v>
      </c>
      <c r="I53" s="80">
        <v>0</v>
      </c>
      <c r="J53" s="79">
        <v>4730321</v>
      </c>
      <c r="K53" s="79">
        <v>4230698</v>
      </c>
      <c r="L53" s="79">
        <v>3112353</v>
      </c>
      <c r="M53" s="79">
        <v>2083277</v>
      </c>
      <c r="N53" s="79">
        <v>1400091</v>
      </c>
      <c r="O53" s="51">
        <f t="shared" si="3"/>
        <v>15556740</v>
      </c>
      <c r="P53" s="53">
        <f t="shared" si="4"/>
        <v>17719980</v>
      </c>
    </row>
    <row r="54" spans="3:16" ht="30" customHeight="1">
      <c r="C54" s="28"/>
      <c r="D54" s="29"/>
      <c r="E54" s="31" t="s">
        <v>43</v>
      </c>
      <c r="F54" s="79">
        <v>582527</v>
      </c>
      <c r="G54" s="79">
        <v>501184</v>
      </c>
      <c r="H54" s="51">
        <f t="shared" si="1"/>
        <v>1083711</v>
      </c>
      <c r="I54" s="80">
        <v>0</v>
      </c>
      <c r="J54" s="79">
        <v>3790317</v>
      </c>
      <c r="K54" s="79">
        <v>3469476</v>
      </c>
      <c r="L54" s="79">
        <v>2558719</v>
      </c>
      <c r="M54" s="79">
        <v>2150200</v>
      </c>
      <c r="N54" s="79">
        <v>1059974</v>
      </c>
      <c r="O54" s="51">
        <f t="shared" si="3"/>
        <v>13028686</v>
      </c>
      <c r="P54" s="53">
        <f t="shared" si="4"/>
        <v>14112397</v>
      </c>
    </row>
    <row r="55" spans="3:16" ht="30" customHeight="1">
      <c r="C55" s="28"/>
      <c r="D55" s="32" t="s">
        <v>44</v>
      </c>
      <c r="E55" s="33"/>
      <c r="F55" s="50">
        <f>SUM(F56:F57)</f>
        <v>6141839</v>
      </c>
      <c r="G55" s="50">
        <f>SUM(G56:G57)</f>
        <v>12681474</v>
      </c>
      <c r="H55" s="51">
        <f t="shared" si="1"/>
        <v>18823313</v>
      </c>
      <c r="I55" s="52">
        <f aca="true" t="shared" si="12" ref="I55:N55">SUM(I56:I57)</f>
        <v>0</v>
      </c>
      <c r="J55" s="50">
        <f t="shared" si="12"/>
        <v>121270013</v>
      </c>
      <c r="K55" s="50">
        <f t="shared" si="12"/>
        <v>98524492</v>
      </c>
      <c r="L55" s="50">
        <f t="shared" si="12"/>
        <v>67740670</v>
      </c>
      <c r="M55" s="50">
        <f t="shared" si="12"/>
        <v>56872940</v>
      </c>
      <c r="N55" s="50">
        <f t="shared" si="12"/>
        <v>22981064</v>
      </c>
      <c r="O55" s="51">
        <f t="shared" si="3"/>
        <v>367389179</v>
      </c>
      <c r="P55" s="53">
        <f t="shared" si="4"/>
        <v>386212492</v>
      </c>
    </row>
    <row r="56" spans="3:16" ht="30" customHeight="1">
      <c r="C56" s="28"/>
      <c r="D56" s="29"/>
      <c r="E56" s="31" t="s">
        <v>45</v>
      </c>
      <c r="F56" s="79">
        <v>0</v>
      </c>
      <c r="G56" s="79">
        <v>0</v>
      </c>
      <c r="H56" s="51">
        <f t="shared" si="1"/>
        <v>0</v>
      </c>
      <c r="I56" s="80">
        <v>0</v>
      </c>
      <c r="J56" s="79">
        <v>95454661</v>
      </c>
      <c r="K56" s="79">
        <f>75488140+28278</f>
        <v>75516418</v>
      </c>
      <c r="L56" s="79">
        <v>56824568</v>
      </c>
      <c r="M56" s="79">
        <v>48955629</v>
      </c>
      <c r="N56" s="79">
        <v>20399054</v>
      </c>
      <c r="O56" s="51">
        <f t="shared" si="3"/>
        <v>297150330</v>
      </c>
      <c r="P56" s="53">
        <f t="shared" si="4"/>
        <v>297150330</v>
      </c>
    </row>
    <row r="57" spans="3:16" ht="30" customHeight="1">
      <c r="C57" s="28"/>
      <c r="D57" s="29"/>
      <c r="E57" s="31" t="s">
        <v>46</v>
      </c>
      <c r="F57" s="79">
        <v>6141839</v>
      </c>
      <c r="G57" s="79">
        <v>12681474</v>
      </c>
      <c r="H57" s="51">
        <f t="shared" si="1"/>
        <v>18823313</v>
      </c>
      <c r="I57" s="80">
        <v>0</v>
      </c>
      <c r="J57" s="79">
        <v>25815352</v>
      </c>
      <c r="K57" s="79">
        <f>22906320+101754</f>
        <v>23008074</v>
      </c>
      <c r="L57" s="79">
        <v>10916102</v>
      </c>
      <c r="M57" s="79">
        <v>7917311</v>
      </c>
      <c r="N57" s="79">
        <v>2582010</v>
      </c>
      <c r="O57" s="51">
        <f t="shared" si="3"/>
        <v>70238849</v>
      </c>
      <c r="P57" s="53">
        <f t="shared" si="4"/>
        <v>89062162</v>
      </c>
    </row>
    <row r="58" spans="3:16" ht="30" customHeight="1">
      <c r="C58" s="28"/>
      <c r="D58" s="32" t="s">
        <v>47</v>
      </c>
      <c r="E58" s="33"/>
      <c r="F58" s="50">
        <f>SUM(F59:F62)</f>
        <v>214160</v>
      </c>
      <c r="G58" s="50">
        <f>SUM(G59:G62)</f>
        <v>275607</v>
      </c>
      <c r="H58" s="51">
        <f t="shared" si="1"/>
        <v>489767</v>
      </c>
      <c r="I58" s="52">
        <f aca="true" t="shared" si="13" ref="I58:N58">SUM(I59:I62)</f>
        <v>0</v>
      </c>
      <c r="J58" s="50">
        <f t="shared" si="13"/>
        <v>8496652</v>
      </c>
      <c r="K58" s="50">
        <f t="shared" si="13"/>
        <v>9110783</v>
      </c>
      <c r="L58" s="50">
        <f t="shared" si="13"/>
        <v>25288323</v>
      </c>
      <c r="M58" s="50">
        <f t="shared" si="13"/>
        <v>28596361</v>
      </c>
      <c r="N58" s="50">
        <f t="shared" si="13"/>
        <v>11310498</v>
      </c>
      <c r="O58" s="51">
        <f t="shared" si="3"/>
        <v>82802617</v>
      </c>
      <c r="P58" s="53">
        <f t="shared" si="4"/>
        <v>83292384</v>
      </c>
    </row>
    <row r="59" spans="3:16" ht="30" customHeight="1">
      <c r="C59" s="28"/>
      <c r="D59" s="29"/>
      <c r="E59" s="31" t="s">
        <v>48</v>
      </c>
      <c r="F59" s="79">
        <v>182408</v>
      </c>
      <c r="G59" s="79">
        <v>213426</v>
      </c>
      <c r="H59" s="51">
        <f t="shared" si="1"/>
        <v>395834</v>
      </c>
      <c r="I59" s="80">
        <v>0</v>
      </c>
      <c r="J59" s="79">
        <v>7025431</v>
      </c>
      <c r="K59" s="79">
        <v>7287260</v>
      </c>
      <c r="L59" s="79">
        <v>24098181</v>
      </c>
      <c r="M59" s="79">
        <v>27163201</v>
      </c>
      <c r="N59" s="79">
        <v>11143116</v>
      </c>
      <c r="O59" s="51">
        <f t="shared" si="3"/>
        <v>76717189</v>
      </c>
      <c r="P59" s="53">
        <f t="shared" si="4"/>
        <v>77113023</v>
      </c>
    </row>
    <row r="60" spans="3:16" ht="30" customHeight="1">
      <c r="C60" s="28"/>
      <c r="D60" s="29"/>
      <c r="E60" s="34" t="s">
        <v>49</v>
      </c>
      <c r="F60" s="79">
        <v>31752</v>
      </c>
      <c r="G60" s="79">
        <v>62181</v>
      </c>
      <c r="H60" s="51">
        <f t="shared" si="1"/>
        <v>93933</v>
      </c>
      <c r="I60" s="80">
        <v>0</v>
      </c>
      <c r="J60" s="79">
        <v>1471221</v>
      </c>
      <c r="K60" s="79">
        <v>1823523</v>
      </c>
      <c r="L60" s="79">
        <v>1190142</v>
      </c>
      <c r="M60" s="79">
        <v>1433160</v>
      </c>
      <c r="N60" s="79">
        <v>167382</v>
      </c>
      <c r="O60" s="51">
        <f t="shared" si="3"/>
        <v>6085428</v>
      </c>
      <c r="P60" s="53">
        <f t="shared" si="4"/>
        <v>6179361</v>
      </c>
    </row>
    <row r="61" spans="3:16" ht="30" customHeight="1">
      <c r="C61" s="28"/>
      <c r="D61" s="29"/>
      <c r="E61" s="34" t="s">
        <v>50</v>
      </c>
      <c r="F61" s="79">
        <v>0</v>
      </c>
      <c r="G61" s="79">
        <v>0</v>
      </c>
      <c r="H61" s="51">
        <f t="shared" si="1"/>
        <v>0</v>
      </c>
      <c r="I61" s="80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51">
        <f t="shared" si="3"/>
        <v>0</v>
      </c>
      <c r="P61" s="53">
        <f t="shared" si="4"/>
        <v>0</v>
      </c>
    </row>
    <row r="62" spans="3:16" ht="30" customHeight="1">
      <c r="C62" s="28"/>
      <c r="D62" s="35"/>
      <c r="E62" s="34" t="s">
        <v>77</v>
      </c>
      <c r="F62" s="79">
        <v>0</v>
      </c>
      <c r="G62" s="79">
        <v>0</v>
      </c>
      <c r="H62" s="51">
        <f t="shared" si="1"/>
        <v>0</v>
      </c>
      <c r="I62" s="81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51">
        <f t="shared" si="3"/>
        <v>0</v>
      </c>
      <c r="P62" s="53">
        <f t="shared" si="4"/>
        <v>0</v>
      </c>
    </row>
    <row r="63" spans="3:16" ht="30" customHeight="1">
      <c r="C63" s="28"/>
      <c r="D63" s="32" t="s">
        <v>51</v>
      </c>
      <c r="E63" s="33"/>
      <c r="F63" s="50">
        <f>SUM(F64:F66)</f>
        <v>7735971</v>
      </c>
      <c r="G63" s="50">
        <f>SUM(G64:G66)</f>
        <v>7756668</v>
      </c>
      <c r="H63" s="51">
        <f t="shared" si="1"/>
        <v>15492639</v>
      </c>
      <c r="I63" s="52">
        <f aca="true" t="shared" si="14" ref="I63:N63">SUM(I64:I66)</f>
        <v>0</v>
      </c>
      <c r="J63" s="50">
        <f t="shared" si="14"/>
        <v>13533314</v>
      </c>
      <c r="K63" s="50">
        <f t="shared" si="14"/>
        <v>19176894</v>
      </c>
      <c r="L63" s="50">
        <f t="shared" si="14"/>
        <v>13114484</v>
      </c>
      <c r="M63" s="50">
        <f t="shared" si="14"/>
        <v>10503465</v>
      </c>
      <c r="N63" s="50">
        <f t="shared" si="14"/>
        <v>4918092</v>
      </c>
      <c r="O63" s="51">
        <f t="shared" si="3"/>
        <v>61246249</v>
      </c>
      <c r="P63" s="53">
        <f t="shared" si="4"/>
        <v>76738888</v>
      </c>
    </row>
    <row r="64" spans="3:16" ht="30" customHeight="1">
      <c r="C64" s="28"/>
      <c r="D64" s="29"/>
      <c r="E64" s="34" t="s">
        <v>52</v>
      </c>
      <c r="F64" s="79">
        <v>3563894</v>
      </c>
      <c r="G64" s="79">
        <f>5698949+28440</f>
        <v>5727389</v>
      </c>
      <c r="H64" s="51">
        <f t="shared" si="1"/>
        <v>9291283</v>
      </c>
      <c r="I64" s="80">
        <v>0</v>
      </c>
      <c r="J64" s="79">
        <v>11055314</v>
      </c>
      <c r="K64" s="79">
        <f>17025712+6426</f>
        <v>17032138</v>
      </c>
      <c r="L64" s="79">
        <v>11654237</v>
      </c>
      <c r="M64" s="79">
        <v>9542912</v>
      </c>
      <c r="N64" s="79">
        <v>4567200</v>
      </c>
      <c r="O64" s="51">
        <f t="shared" si="3"/>
        <v>53851801</v>
      </c>
      <c r="P64" s="53">
        <f t="shared" si="4"/>
        <v>63143084</v>
      </c>
    </row>
    <row r="65" spans="3:16" ht="30" customHeight="1">
      <c r="C65" s="28"/>
      <c r="D65" s="29"/>
      <c r="E65" s="34" t="s">
        <v>53</v>
      </c>
      <c r="F65" s="79">
        <v>359415</v>
      </c>
      <c r="G65" s="79">
        <v>484128</v>
      </c>
      <c r="H65" s="51">
        <f t="shared" si="1"/>
        <v>843543</v>
      </c>
      <c r="I65" s="80">
        <v>0</v>
      </c>
      <c r="J65" s="79">
        <v>499143</v>
      </c>
      <c r="K65" s="79">
        <v>619921</v>
      </c>
      <c r="L65" s="79">
        <v>512486</v>
      </c>
      <c r="M65" s="79">
        <v>285793</v>
      </c>
      <c r="N65" s="79">
        <v>107370</v>
      </c>
      <c r="O65" s="51">
        <f t="shared" si="3"/>
        <v>2024713</v>
      </c>
      <c r="P65" s="53">
        <f t="shared" si="4"/>
        <v>2868256</v>
      </c>
    </row>
    <row r="66" spans="3:16" ht="30" customHeight="1">
      <c r="C66" s="28"/>
      <c r="D66" s="29"/>
      <c r="E66" s="34" t="s">
        <v>54</v>
      </c>
      <c r="F66" s="79">
        <v>3812662</v>
      </c>
      <c r="G66" s="79">
        <v>1545151</v>
      </c>
      <c r="H66" s="51">
        <f t="shared" si="1"/>
        <v>5357813</v>
      </c>
      <c r="I66" s="80">
        <v>0</v>
      </c>
      <c r="J66" s="79">
        <v>1978857</v>
      </c>
      <c r="K66" s="79">
        <v>1524835</v>
      </c>
      <c r="L66" s="79">
        <v>947761</v>
      </c>
      <c r="M66" s="79">
        <v>674760</v>
      </c>
      <c r="N66" s="79">
        <v>243522</v>
      </c>
      <c r="O66" s="51">
        <f t="shared" si="3"/>
        <v>5369735</v>
      </c>
      <c r="P66" s="53">
        <f t="shared" si="4"/>
        <v>10727548</v>
      </c>
    </row>
    <row r="67" spans="3:16" ht="30" customHeight="1">
      <c r="C67" s="28"/>
      <c r="D67" s="36" t="s">
        <v>55</v>
      </c>
      <c r="E67" s="37"/>
      <c r="F67" s="79">
        <v>1124766</v>
      </c>
      <c r="G67" s="79">
        <v>1112859</v>
      </c>
      <c r="H67" s="51">
        <f t="shared" si="1"/>
        <v>2237625</v>
      </c>
      <c r="I67" s="80">
        <v>0</v>
      </c>
      <c r="J67" s="79">
        <v>14281690</v>
      </c>
      <c r="K67" s="79">
        <v>13041528</v>
      </c>
      <c r="L67" s="79">
        <v>9997893</v>
      </c>
      <c r="M67" s="79">
        <v>12859476</v>
      </c>
      <c r="N67" s="79">
        <v>4014729</v>
      </c>
      <c r="O67" s="51">
        <f t="shared" si="3"/>
        <v>54195316</v>
      </c>
      <c r="P67" s="53">
        <f t="shared" si="4"/>
        <v>56432941</v>
      </c>
    </row>
    <row r="68" spans="3:16" ht="30" customHeight="1" thickBot="1">
      <c r="C68" s="38"/>
      <c r="D68" s="39" t="s">
        <v>56</v>
      </c>
      <c r="E68" s="40"/>
      <c r="F68" s="82">
        <v>4218980</v>
      </c>
      <c r="G68" s="82">
        <v>5203583</v>
      </c>
      <c r="H68" s="54">
        <f t="shared" si="1"/>
        <v>9422563</v>
      </c>
      <c r="I68" s="83">
        <v>0</v>
      </c>
      <c r="J68" s="82">
        <v>40611365</v>
      </c>
      <c r="K68" s="82">
        <f>24561230+32140</f>
        <v>24593370</v>
      </c>
      <c r="L68" s="82">
        <v>16705952</v>
      </c>
      <c r="M68" s="82">
        <v>11544545</v>
      </c>
      <c r="N68" s="82">
        <v>4752312</v>
      </c>
      <c r="O68" s="54">
        <f t="shared" si="3"/>
        <v>98207544</v>
      </c>
      <c r="P68" s="55">
        <f t="shared" si="4"/>
        <v>107630107</v>
      </c>
    </row>
    <row r="69" spans="3:16" ht="30" customHeight="1">
      <c r="C69" s="25" t="s">
        <v>57</v>
      </c>
      <c r="D69" s="41"/>
      <c r="E69" s="42"/>
      <c r="F69" s="46">
        <f>SUM(F70:F78)</f>
        <v>754218</v>
      </c>
      <c r="G69" s="46">
        <f>SUM(G70:G78)</f>
        <v>1089185</v>
      </c>
      <c r="H69" s="47">
        <f t="shared" si="1"/>
        <v>1843403</v>
      </c>
      <c r="I69" s="48">
        <f aca="true" t="shared" si="15" ref="I69:N69">SUM(I70:I78)</f>
        <v>0</v>
      </c>
      <c r="J69" s="46">
        <f t="shared" si="15"/>
        <v>91544410</v>
      </c>
      <c r="K69" s="46">
        <f t="shared" si="15"/>
        <v>95531960</v>
      </c>
      <c r="L69" s="46">
        <f t="shared" si="15"/>
        <v>109636006</v>
      </c>
      <c r="M69" s="46">
        <f t="shared" si="15"/>
        <v>126881527</v>
      </c>
      <c r="N69" s="46">
        <f t="shared" si="15"/>
        <v>89344637</v>
      </c>
      <c r="O69" s="47">
        <f t="shared" si="3"/>
        <v>512938540</v>
      </c>
      <c r="P69" s="49">
        <f t="shared" si="4"/>
        <v>514781943</v>
      </c>
    </row>
    <row r="70" spans="3:16" ht="30" customHeight="1">
      <c r="C70" s="43"/>
      <c r="D70" s="36" t="s">
        <v>58</v>
      </c>
      <c r="E70" s="37"/>
      <c r="F70" s="84">
        <v>0</v>
      </c>
      <c r="G70" s="84">
        <v>0</v>
      </c>
      <c r="H70" s="56">
        <f t="shared" si="1"/>
        <v>0</v>
      </c>
      <c r="I70" s="81">
        <v>0</v>
      </c>
      <c r="J70" s="84">
        <v>6744521</v>
      </c>
      <c r="K70" s="84">
        <v>15456546</v>
      </c>
      <c r="L70" s="84">
        <v>15381868</v>
      </c>
      <c r="M70" s="84">
        <v>14719462</v>
      </c>
      <c r="N70" s="84">
        <v>4751238</v>
      </c>
      <c r="O70" s="56">
        <f t="shared" si="3"/>
        <v>57053635</v>
      </c>
      <c r="P70" s="57">
        <f t="shared" si="4"/>
        <v>57053635</v>
      </c>
    </row>
    <row r="71" spans="3:16" ht="30" customHeight="1">
      <c r="C71" s="28"/>
      <c r="D71" s="36" t="s">
        <v>59</v>
      </c>
      <c r="E71" s="37"/>
      <c r="F71" s="79">
        <v>0</v>
      </c>
      <c r="G71" s="79">
        <v>0</v>
      </c>
      <c r="H71" s="50">
        <f t="shared" si="1"/>
        <v>0</v>
      </c>
      <c r="I71" s="81">
        <v>0</v>
      </c>
      <c r="J71" s="79">
        <v>113256</v>
      </c>
      <c r="K71" s="79">
        <v>0</v>
      </c>
      <c r="L71" s="79">
        <v>0</v>
      </c>
      <c r="M71" s="79">
        <v>0</v>
      </c>
      <c r="N71" s="79">
        <v>0</v>
      </c>
      <c r="O71" s="51">
        <f t="shared" si="3"/>
        <v>113256</v>
      </c>
      <c r="P71" s="53">
        <f t="shared" si="4"/>
        <v>113256</v>
      </c>
    </row>
    <row r="72" spans="3:16" ht="30" customHeight="1">
      <c r="C72" s="28"/>
      <c r="D72" s="36" t="s">
        <v>74</v>
      </c>
      <c r="E72" s="37"/>
      <c r="F72" s="79">
        <v>0</v>
      </c>
      <c r="G72" s="79">
        <v>0</v>
      </c>
      <c r="H72" s="50">
        <f t="shared" si="1"/>
        <v>0</v>
      </c>
      <c r="I72" s="81">
        <v>0</v>
      </c>
      <c r="J72" s="79">
        <v>46021588</v>
      </c>
      <c r="K72" s="79">
        <v>37610569</v>
      </c>
      <c r="L72" s="79">
        <v>27147942</v>
      </c>
      <c r="M72" s="79">
        <v>15893271</v>
      </c>
      <c r="N72" s="79">
        <v>7583175</v>
      </c>
      <c r="O72" s="51">
        <f t="shared" si="3"/>
        <v>134256545</v>
      </c>
      <c r="P72" s="53">
        <f t="shared" si="4"/>
        <v>134256545</v>
      </c>
    </row>
    <row r="73" spans="3:16" ht="30" customHeight="1">
      <c r="C73" s="28"/>
      <c r="D73" s="36" t="s">
        <v>60</v>
      </c>
      <c r="E73" s="37"/>
      <c r="F73" s="79">
        <v>0</v>
      </c>
      <c r="G73" s="79">
        <v>118251</v>
      </c>
      <c r="H73" s="50">
        <f t="shared" si="1"/>
        <v>118251</v>
      </c>
      <c r="I73" s="80">
        <v>0</v>
      </c>
      <c r="J73" s="79">
        <v>3454331</v>
      </c>
      <c r="K73" s="79">
        <v>3161625</v>
      </c>
      <c r="L73" s="79">
        <v>5240988</v>
      </c>
      <c r="M73" s="79">
        <v>5246683</v>
      </c>
      <c r="N73" s="79">
        <v>3940148</v>
      </c>
      <c r="O73" s="51">
        <f t="shared" si="3"/>
        <v>21043775</v>
      </c>
      <c r="P73" s="53">
        <f t="shared" si="4"/>
        <v>21162026</v>
      </c>
    </row>
    <row r="74" spans="3:16" ht="30" customHeight="1">
      <c r="C74" s="28"/>
      <c r="D74" s="36" t="s">
        <v>61</v>
      </c>
      <c r="E74" s="37"/>
      <c r="F74" s="79">
        <v>754218</v>
      </c>
      <c r="G74" s="79">
        <v>970934</v>
      </c>
      <c r="H74" s="50">
        <f t="shared" si="1"/>
        <v>1725152</v>
      </c>
      <c r="I74" s="80">
        <v>0</v>
      </c>
      <c r="J74" s="79">
        <v>11187543</v>
      </c>
      <c r="K74" s="79">
        <v>11190015</v>
      </c>
      <c r="L74" s="79">
        <v>10770632</v>
      </c>
      <c r="M74" s="79">
        <v>8829353</v>
      </c>
      <c r="N74" s="79">
        <v>2767309</v>
      </c>
      <c r="O74" s="51">
        <f t="shared" si="3"/>
        <v>44744852</v>
      </c>
      <c r="P74" s="53">
        <f t="shared" si="4"/>
        <v>46470004</v>
      </c>
    </row>
    <row r="75" spans="3:16" ht="30" customHeight="1">
      <c r="C75" s="28"/>
      <c r="D75" s="36" t="s">
        <v>62</v>
      </c>
      <c r="E75" s="37"/>
      <c r="F75" s="79">
        <v>0</v>
      </c>
      <c r="G75" s="79">
        <v>0</v>
      </c>
      <c r="H75" s="50">
        <f aca="true" t="shared" si="16" ref="H75:H84">SUM(F75:G75)</f>
        <v>0</v>
      </c>
      <c r="I75" s="81">
        <v>0</v>
      </c>
      <c r="J75" s="79">
        <v>23449718</v>
      </c>
      <c r="K75" s="79">
        <v>26125870</v>
      </c>
      <c r="L75" s="79">
        <v>29914594</v>
      </c>
      <c r="M75" s="79">
        <v>15976465</v>
      </c>
      <c r="N75" s="79">
        <v>6053250</v>
      </c>
      <c r="O75" s="51">
        <f aca="true" t="shared" si="17" ref="O75:O84">SUM(I75:N75)</f>
        <v>101519897</v>
      </c>
      <c r="P75" s="53">
        <f aca="true" t="shared" si="18" ref="P75:P84">SUM(O75,H75)</f>
        <v>101519897</v>
      </c>
    </row>
    <row r="76" spans="3:16" ht="30" customHeight="1">
      <c r="C76" s="28"/>
      <c r="D76" s="36" t="s">
        <v>63</v>
      </c>
      <c r="E76" s="37"/>
      <c r="F76" s="79">
        <v>0</v>
      </c>
      <c r="G76" s="79">
        <v>0</v>
      </c>
      <c r="H76" s="50">
        <f t="shared" si="16"/>
        <v>0</v>
      </c>
      <c r="I76" s="81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51">
        <f t="shared" si="17"/>
        <v>0</v>
      </c>
      <c r="P76" s="53">
        <f t="shared" si="18"/>
        <v>0</v>
      </c>
    </row>
    <row r="77" spans="3:16" ht="30" customHeight="1">
      <c r="C77" s="28"/>
      <c r="D77" s="193" t="s">
        <v>64</v>
      </c>
      <c r="E77" s="200"/>
      <c r="F77" s="79">
        <v>0</v>
      </c>
      <c r="G77" s="79">
        <v>0</v>
      </c>
      <c r="H77" s="51">
        <f t="shared" si="16"/>
        <v>0</v>
      </c>
      <c r="I77" s="81">
        <v>0</v>
      </c>
      <c r="J77" s="79">
        <v>226476</v>
      </c>
      <c r="K77" s="79">
        <v>1225044</v>
      </c>
      <c r="L77" s="79">
        <v>20160648</v>
      </c>
      <c r="M77" s="79">
        <v>63968738</v>
      </c>
      <c r="N77" s="79">
        <v>63061774</v>
      </c>
      <c r="O77" s="51">
        <f t="shared" si="17"/>
        <v>148642680</v>
      </c>
      <c r="P77" s="53">
        <f t="shared" si="18"/>
        <v>148642680</v>
      </c>
    </row>
    <row r="78" spans="3:16" ht="30" customHeight="1" thickBot="1">
      <c r="C78" s="38"/>
      <c r="D78" s="195" t="s">
        <v>65</v>
      </c>
      <c r="E78" s="196"/>
      <c r="F78" s="85">
        <v>0</v>
      </c>
      <c r="G78" s="85">
        <v>0</v>
      </c>
      <c r="H78" s="58">
        <f t="shared" si="16"/>
        <v>0</v>
      </c>
      <c r="I78" s="86">
        <v>0</v>
      </c>
      <c r="J78" s="85">
        <v>346977</v>
      </c>
      <c r="K78" s="85">
        <v>762291</v>
      </c>
      <c r="L78" s="85">
        <v>1019334</v>
      </c>
      <c r="M78" s="85">
        <v>2247555</v>
      </c>
      <c r="N78" s="85">
        <v>1187743</v>
      </c>
      <c r="O78" s="58">
        <f t="shared" si="17"/>
        <v>5563900</v>
      </c>
      <c r="P78" s="59">
        <f t="shared" si="18"/>
        <v>5563900</v>
      </c>
    </row>
    <row r="79" spans="3:16" ht="30" customHeight="1">
      <c r="C79" s="25" t="s">
        <v>66</v>
      </c>
      <c r="D79" s="41"/>
      <c r="E79" s="42"/>
      <c r="F79" s="46">
        <f>SUM(F80:F83)</f>
        <v>0</v>
      </c>
      <c r="G79" s="46">
        <f>SUM(G80:G83)</f>
        <v>0</v>
      </c>
      <c r="H79" s="47">
        <f t="shared" si="16"/>
        <v>0</v>
      </c>
      <c r="I79" s="60">
        <v>0</v>
      </c>
      <c r="J79" s="46">
        <f>SUM(J80:J83)</f>
        <v>42560239</v>
      </c>
      <c r="K79" s="46">
        <f>SUM(K80:K83)</f>
        <v>46508241</v>
      </c>
      <c r="L79" s="46">
        <f>SUM(L80:L83)</f>
        <v>118205236</v>
      </c>
      <c r="M79" s="46">
        <f>SUM(M80:M83)</f>
        <v>266735461</v>
      </c>
      <c r="N79" s="46">
        <f>SUM(N80:N83)</f>
        <v>181547315</v>
      </c>
      <c r="O79" s="47">
        <f t="shared" si="17"/>
        <v>655556492</v>
      </c>
      <c r="P79" s="49">
        <f t="shared" si="18"/>
        <v>655556492</v>
      </c>
    </row>
    <row r="80" spans="3:16" ht="30" customHeight="1">
      <c r="C80" s="28"/>
      <c r="D80" s="36" t="s">
        <v>67</v>
      </c>
      <c r="E80" s="37"/>
      <c r="F80" s="79">
        <v>0</v>
      </c>
      <c r="G80" s="79">
        <v>0</v>
      </c>
      <c r="H80" s="51">
        <f t="shared" si="16"/>
        <v>0</v>
      </c>
      <c r="I80" s="81">
        <v>0</v>
      </c>
      <c r="J80" s="79">
        <v>1031605</v>
      </c>
      <c r="K80" s="79">
        <v>2527443</v>
      </c>
      <c r="L80" s="79">
        <v>50739260</v>
      </c>
      <c r="M80" s="79">
        <v>134476269</v>
      </c>
      <c r="N80" s="79">
        <v>100882413</v>
      </c>
      <c r="O80" s="51">
        <f t="shared" si="17"/>
        <v>289656990</v>
      </c>
      <c r="P80" s="53">
        <f t="shared" si="18"/>
        <v>289656990</v>
      </c>
    </row>
    <row r="81" spans="3:16" ht="30" customHeight="1">
      <c r="C81" s="28"/>
      <c r="D81" s="36" t="s">
        <v>68</v>
      </c>
      <c r="E81" s="37"/>
      <c r="F81" s="79">
        <v>0</v>
      </c>
      <c r="G81" s="79">
        <v>0</v>
      </c>
      <c r="H81" s="51">
        <f t="shared" si="16"/>
        <v>0</v>
      </c>
      <c r="I81" s="81">
        <v>0</v>
      </c>
      <c r="J81" s="79">
        <v>38356039</v>
      </c>
      <c r="K81" s="79">
        <v>39649416</v>
      </c>
      <c r="L81" s="79">
        <v>53832189</v>
      </c>
      <c r="M81" s="79">
        <v>61845213</v>
      </c>
      <c r="N81" s="79">
        <v>37189536</v>
      </c>
      <c r="O81" s="51">
        <f t="shared" si="17"/>
        <v>230872393</v>
      </c>
      <c r="P81" s="53">
        <f t="shared" si="18"/>
        <v>230872393</v>
      </c>
    </row>
    <row r="82" spans="3:16" ht="30" customHeight="1">
      <c r="C82" s="28"/>
      <c r="D82" s="36" t="s">
        <v>69</v>
      </c>
      <c r="E82" s="37"/>
      <c r="F82" s="79">
        <v>0</v>
      </c>
      <c r="G82" s="79">
        <v>0</v>
      </c>
      <c r="H82" s="51">
        <f t="shared" si="16"/>
        <v>0</v>
      </c>
      <c r="I82" s="81">
        <v>0</v>
      </c>
      <c r="J82" s="79">
        <v>0</v>
      </c>
      <c r="K82" s="79">
        <v>266292</v>
      </c>
      <c r="L82" s="79">
        <v>1960659</v>
      </c>
      <c r="M82" s="79">
        <v>12053352</v>
      </c>
      <c r="N82" s="79">
        <v>7362918</v>
      </c>
      <c r="O82" s="51">
        <f t="shared" si="17"/>
        <v>21643221</v>
      </c>
      <c r="P82" s="53">
        <f t="shared" si="18"/>
        <v>21643221</v>
      </c>
    </row>
    <row r="83" spans="3:16" ht="30" customHeight="1" thickBot="1">
      <c r="C83" s="38"/>
      <c r="D83" s="39" t="s">
        <v>78</v>
      </c>
      <c r="E83" s="40"/>
      <c r="F83" s="82">
        <v>0</v>
      </c>
      <c r="G83" s="82">
        <v>0</v>
      </c>
      <c r="H83" s="54">
        <f t="shared" si="16"/>
        <v>0</v>
      </c>
      <c r="I83" s="87">
        <v>0</v>
      </c>
      <c r="J83" s="82">
        <v>3172595</v>
      </c>
      <c r="K83" s="82">
        <v>4065090</v>
      </c>
      <c r="L83" s="82">
        <v>11673128</v>
      </c>
      <c r="M83" s="82">
        <v>58360627</v>
      </c>
      <c r="N83" s="82">
        <v>36112448</v>
      </c>
      <c r="O83" s="54">
        <f t="shared" si="17"/>
        <v>113383888</v>
      </c>
      <c r="P83" s="55">
        <f t="shared" si="18"/>
        <v>113383888</v>
      </c>
    </row>
    <row r="84" spans="3:16" ht="30" customHeight="1" thickBot="1">
      <c r="C84" s="197" t="s">
        <v>70</v>
      </c>
      <c r="D84" s="198"/>
      <c r="E84" s="198"/>
      <c r="F84" s="64">
        <f>SUM(F48,F69,F79)</f>
        <v>22281676</v>
      </c>
      <c r="G84" s="64">
        <f>SUM(G48,G69,G79)</f>
        <v>32630263</v>
      </c>
      <c r="H84" s="65">
        <f t="shared" si="16"/>
        <v>54911939</v>
      </c>
      <c r="I84" s="66">
        <f aca="true" t="shared" si="19" ref="I84:N84">SUM(I48,I69,I79)</f>
        <v>0</v>
      </c>
      <c r="J84" s="64">
        <f t="shared" si="19"/>
        <v>383489669</v>
      </c>
      <c r="K84" s="64">
        <f t="shared" si="19"/>
        <v>344739737</v>
      </c>
      <c r="L84" s="64">
        <f t="shared" si="19"/>
        <v>387288974</v>
      </c>
      <c r="M84" s="64">
        <f t="shared" si="19"/>
        <v>544347851</v>
      </c>
      <c r="N84" s="64">
        <f t="shared" si="19"/>
        <v>343312898</v>
      </c>
      <c r="O84" s="65">
        <f t="shared" si="17"/>
        <v>2003179129</v>
      </c>
      <c r="P84" s="67">
        <f t="shared" si="18"/>
        <v>2058091068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2020-11-24T05:45:42Z</cp:lastPrinted>
  <dcterms:created xsi:type="dcterms:W3CDTF">2012-04-10T04:28:23Z</dcterms:created>
  <dcterms:modified xsi:type="dcterms:W3CDTF">2020-11-24T05:45:57Z</dcterms:modified>
  <cp:category/>
  <cp:version/>
  <cp:contentType/>
  <cp:contentStatus/>
</cp:coreProperties>
</file>