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<sst xmlns="http://schemas.openxmlformats.org/spreadsheetml/2006/main" count="283" uniqueCount="92">
  <si>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</si>
  <si>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</si>
  <si>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</si>
  <si>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</si>
  <si>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</si>
  <si>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</si>
  <si>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</si>
  <si>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</si>
  <si>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</si>
  <si>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</si>
  <si>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</si>
  <si>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</si>
  <si>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</si>
  <si>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</si>
  <si>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</si>
  <si>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</si>
  <si>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</si>
  <si>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</si>
  <si>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</si>
  <si>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</si>
  <si>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</si>
  <si>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</si>
  <si>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</si>
  <si>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</si>
  <si>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</si>
  <si>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</si>
  <si>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</si>
  <si>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</si>
  <si>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</si>
  <si>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</si>
  <si>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</si>
  <si>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</si>
  <si>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</si>
  <si>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</si>
  <si>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</si>
  <si>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</si>
  <si>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</si>
  <si>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</si>
  <si>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</si>
  <si>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</si>
  <si>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</si>
  <si>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</si>
  <si>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</si>
  <si>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</si>
  <si>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</si>
  <si>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</si>
  <si>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</si>
  <si>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</si>
  <si>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</si>
  <si>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</si>
  <si>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</si>
  <si>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</si>
  <si>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</si>
  <si>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</si>
  <si>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</si>
  <si>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</si>
  <si>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</si>
  <si>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</si>
  <si>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</si>
  <si>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</si>
  <si>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</si>
  <si>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</si>
  <si>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</si>
  <si>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</si>
  <si>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</si>
  <si>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</si>
  <si>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</si>
  <si>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</si>
  <si>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</si>
  <si>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</si>
  <si>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</si>
  <si>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</si>
  <si>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</si>
  <si>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</si>
  <si>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</si>
  <si>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</si>
  <si>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</si>
  <si>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</si>
  <si>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</si>
  <si>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</si>
  <si>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</si>
  <si>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</si>
  <si>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</si>
  <si>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</si>
  <si>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</si>
  <si>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（平成 30年 11月分）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</si>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</sst>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98" xfId="0" applyNumberFormat="1" applyFont="1" applyBorder="1" applyAlignment="1">
      <alignment vertical="center"/>
    </xf>
    <xf numFmtId="178" fontId="7" fillId="0" borderId="99" xfId="0" applyNumberFormat="1" applyFont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178" fontId="7" fillId="0" borderId="48" xfId="0" applyNumberFormat="1" applyFont="1" applyBorder="1" applyAlignment="1">
      <alignment vertical="center"/>
    </xf>
    <xf numFmtId="178" fontId="7" fillId="0" borderId="102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10" xfId="0" applyFont="1" applyFill="1" applyBorder="1" applyAlignment="1">
      <alignment horizontal="center" vertical="center"/>
    </xf>
    <xf numFmtId="178" fontId="7" fillId="0" borderId="9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2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79" t="s">
        <v>21</v>
      </c>
      <c r="G1" s="179"/>
      <c r="H1" s="179"/>
      <c r="I1" s="179"/>
      <c r="J1" s="179"/>
      <c r="K1" s="179"/>
      <c r="L1" s="179"/>
      <c r="M1" s="179"/>
      <c r="N1" s="179"/>
      <c r="O1" s="106"/>
    </row>
    <row r="2" spans="5:16" ht="45" customHeight="1">
      <c r="E2" s="107"/>
      <c r="F2" s="180" t="s">
        <v>85</v>
      </c>
      <c r="G2" s="180"/>
      <c r="H2" s="180"/>
      <c r="I2" s="180"/>
      <c r="J2" s="180"/>
      <c r="K2" s="181"/>
      <c r="L2" s="181"/>
      <c r="M2" s="181"/>
      <c r="N2" s="181"/>
      <c r="O2" s="190">
        <v>41009</v>
      </c>
      <c r="P2" s="190"/>
    </row>
    <row r="3" spans="6:17" ht="30" customHeight="1">
      <c r="F3" s="108"/>
      <c r="G3" s="108"/>
      <c r="H3" s="108"/>
      <c r="I3" s="108"/>
      <c r="J3" s="108"/>
      <c r="N3" s="109"/>
      <c r="O3" s="190" t="s">
        <v>0</v>
      </c>
      <c r="P3" s="190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86" t="s">
        <v>20</v>
      </c>
      <c r="D6" s="187"/>
      <c r="E6" s="188"/>
      <c r="F6" s="189" t="s">
        <v>80</v>
      </c>
      <c r="G6" s="188"/>
      <c r="H6" s="187" t="s">
        <v>81</v>
      </c>
      <c r="I6" s="187"/>
      <c r="J6" s="189" t="s">
        <v>82</v>
      </c>
      <c r="K6" s="194"/>
      <c r="L6" s="187" t="s">
        <v>86</v>
      </c>
      <c r="M6" s="191"/>
      <c r="P6" s="157"/>
      <c r="Q6" s="153"/>
      <c r="R6" s="153"/>
      <c r="S6" s="6"/>
    </row>
    <row r="7" spans="3:19" s="1" customFormat="1" ht="45" customHeight="1" thickBot="1">
      <c r="C7" s="184" t="s">
        <v>19</v>
      </c>
      <c r="D7" s="185"/>
      <c r="E7" s="185"/>
      <c r="F7" s="172">
        <v>43470</v>
      </c>
      <c r="G7" s="162"/>
      <c r="H7" s="161">
        <v>31617</v>
      </c>
      <c r="I7" s="162"/>
      <c r="J7" s="172">
        <v>16344</v>
      </c>
      <c r="K7" s="173"/>
      <c r="L7" s="192">
        <f>SUM(F7:K7)</f>
        <v>91431</v>
      </c>
      <c r="M7" s="193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74"/>
      <c r="O10" s="174"/>
      <c r="P10" s="174"/>
      <c r="Q10" s="115"/>
    </row>
    <row r="11" spans="3:17" ht="49.5" customHeight="1">
      <c r="C11" s="166"/>
      <c r="D11" s="167"/>
      <c r="E11" s="167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87</v>
      </c>
      <c r="D12" s="18"/>
      <c r="E12" s="18"/>
      <c r="F12" s="24">
        <f>SUM(F13:F15)</f>
        <v>3602</v>
      </c>
      <c r="G12" s="24">
        <f>SUM(G13:G15)</f>
        <v>2752</v>
      </c>
      <c r="H12" s="25">
        <f>SUM(H13:H15)</f>
        <v>6354</v>
      </c>
      <c r="I12" s="19">
        <v>0</v>
      </c>
      <c r="J12" s="24">
        <f aca="true" t="shared" si="0" ref="J12:O12">SUM(J13:J15)</f>
        <v>4309</v>
      </c>
      <c r="K12" s="24">
        <f t="shared" si="0"/>
        <v>2609</v>
      </c>
      <c r="L12" s="24">
        <f t="shared" si="0"/>
        <v>2087</v>
      </c>
      <c r="M12" s="24">
        <f t="shared" si="0"/>
        <v>2459</v>
      </c>
      <c r="N12" s="24">
        <f t="shared" si="0"/>
        <v>1489</v>
      </c>
      <c r="O12" s="25">
        <f t="shared" si="0"/>
        <v>12953</v>
      </c>
      <c r="P12" s="27">
        <f aca="true" t="shared" si="1" ref="P12:P17">H12+O12</f>
        <v>19307</v>
      </c>
      <c r="Q12" s="17"/>
    </row>
    <row r="13" spans="3:16" ht="49.5" customHeight="1">
      <c r="C13" s="116" t="s">
        <v>88</v>
      </c>
      <c r="D13" s="117"/>
      <c r="E13" s="117"/>
      <c r="F13" s="24">
        <v>436</v>
      </c>
      <c r="G13" s="24">
        <v>278</v>
      </c>
      <c r="H13" s="25">
        <f>SUM(F13:G13)</f>
        <v>714</v>
      </c>
      <c r="I13" s="19">
        <v>0</v>
      </c>
      <c r="J13" s="24">
        <v>451</v>
      </c>
      <c r="K13" s="24">
        <v>278</v>
      </c>
      <c r="L13" s="24">
        <v>194</v>
      </c>
      <c r="M13" s="24">
        <v>200</v>
      </c>
      <c r="N13" s="24">
        <v>116</v>
      </c>
      <c r="O13" s="25">
        <f>SUM(J13:N13)</f>
        <v>1239</v>
      </c>
      <c r="P13" s="27">
        <f t="shared" si="1"/>
        <v>1953</v>
      </c>
    </row>
    <row r="14" spans="3:16" ht="49.5" customHeight="1">
      <c r="C14" s="182" t="s">
        <v>89</v>
      </c>
      <c r="D14" s="183"/>
      <c r="E14" s="183"/>
      <c r="F14" s="24">
        <v>1686</v>
      </c>
      <c r="G14" s="24">
        <v>1120</v>
      </c>
      <c r="H14" s="25">
        <f>SUM(F14:G14)</f>
        <v>2806</v>
      </c>
      <c r="I14" s="19">
        <v>0</v>
      </c>
      <c r="J14" s="24">
        <v>1541</v>
      </c>
      <c r="K14" s="24">
        <v>852</v>
      </c>
      <c r="L14" s="24">
        <v>591</v>
      </c>
      <c r="M14" s="24">
        <v>682</v>
      </c>
      <c r="N14" s="24">
        <v>429</v>
      </c>
      <c r="O14" s="25">
        <f>SUM(J14:N14)</f>
        <v>4095</v>
      </c>
      <c r="P14" s="27">
        <f t="shared" si="1"/>
        <v>6901</v>
      </c>
    </row>
    <row r="15" spans="3:16" ht="49.5" customHeight="1">
      <c r="C15" s="116" t="s">
        <v>90</v>
      </c>
      <c r="D15" s="117"/>
      <c r="E15" s="117"/>
      <c r="F15" s="24">
        <v>1480</v>
      </c>
      <c r="G15" s="24">
        <v>1354</v>
      </c>
      <c r="H15" s="25">
        <f>SUM(F15:G15)</f>
        <v>2834</v>
      </c>
      <c r="I15" s="19"/>
      <c r="J15" s="24">
        <v>2317</v>
      </c>
      <c r="K15" s="24">
        <v>1479</v>
      </c>
      <c r="L15" s="24">
        <v>1302</v>
      </c>
      <c r="M15" s="24">
        <v>1577</v>
      </c>
      <c r="N15" s="24">
        <v>944</v>
      </c>
      <c r="O15" s="25">
        <f>SUM(J15:N15)</f>
        <v>7619</v>
      </c>
      <c r="P15" s="27">
        <f t="shared" si="1"/>
        <v>10453</v>
      </c>
    </row>
    <row r="16" spans="3:16" ht="49.5" customHeight="1">
      <c r="C16" s="182" t="s">
        <v>91</v>
      </c>
      <c r="D16" s="183"/>
      <c r="E16" s="183"/>
      <c r="F16" s="24">
        <v>33</v>
      </c>
      <c r="G16" s="24">
        <v>35</v>
      </c>
      <c r="H16" s="25">
        <f>SUM(F16:G16)</f>
        <v>68</v>
      </c>
      <c r="I16" s="19">
        <v>0</v>
      </c>
      <c r="J16" s="24">
        <v>79</v>
      </c>
      <c r="K16" s="24">
        <v>61</v>
      </c>
      <c r="L16" s="24">
        <v>33</v>
      </c>
      <c r="M16" s="24">
        <v>44</v>
      </c>
      <c r="N16" s="24">
        <v>22</v>
      </c>
      <c r="O16" s="25">
        <f>SUM(J16:N16)</f>
        <v>239</v>
      </c>
      <c r="P16" s="27">
        <f t="shared" si="1"/>
        <v>307</v>
      </c>
    </row>
    <row r="17" spans="3:16" ht="49.5" customHeight="1" thickBot="1">
      <c r="C17" s="170" t="s">
        <v>14</v>
      </c>
      <c r="D17" s="171"/>
      <c r="E17" s="171"/>
      <c r="F17" s="118">
        <f>F12+F16</f>
        <v>3635</v>
      </c>
      <c r="G17" s="118">
        <f>G12+G16</f>
        <v>2787</v>
      </c>
      <c r="H17" s="118">
        <f>H12+H16</f>
        <v>6422</v>
      </c>
      <c r="I17" s="119">
        <v>0</v>
      </c>
      <c r="J17" s="118">
        <f aca="true" t="shared" si="2" ref="J17:O17">J12+J16</f>
        <v>4388</v>
      </c>
      <c r="K17" s="118">
        <f t="shared" si="2"/>
        <v>2670</v>
      </c>
      <c r="L17" s="118">
        <f t="shared" si="2"/>
        <v>2120</v>
      </c>
      <c r="M17" s="118">
        <f t="shared" si="2"/>
        <v>2503</v>
      </c>
      <c r="N17" s="118">
        <f t="shared" si="2"/>
        <v>1511</v>
      </c>
      <c r="O17" s="118">
        <f t="shared" si="2"/>
        <v>13192</v>
      </c>
      <c r="P17" s="120">
        <f t="shared" si="1"/>
        <v>19614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6"/>
      <c r="D21" s="167"/>
      <c r="E21" s="167"/>
      <c r="F21" s="178" t="s">
        <v>15</v>
      </c>
      <c r="G21" s="163"/>
      <c r="H21" s="163"/>
      <c r="I21" s="163" t="s">
        <v>16</v>
      </c>
      <c r="J21" s="163"/>
      <c r="K21" s="163"/>
      <c r="L21" s="163"/>
      <c r="M21" s="163"/>
      <c r="N21" s="163"/>
      <c r="O21" s="163"/>
      <c r="P21" s="164" t="s">
        <v>84</v>
      </c>
      <c r="Q21" s="17"/>
    </row>
    <row r="22" spans="3:17" ht="49.5" customHeight="1">
      <c r="C22" s="168"/>
      <c r="D22" s="169"/>
      <c r="E22" s="169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65"/>
      <c r="Q22" s="17"/>
    </row>
    <row r="23" spans="3:17" ht="49.5" customHeight="1">
      <c r="C23" s="116" t="s">
        <v>12</v>
      </c>
      <c r="D23" s="18"/>
      <c r="E23" s="18"/>
      <c r="F23" s="24">
        <v>903</v>
      </c>
      <c r="G23" s="24">
        <v>1222</v>
      </c>
      <c r="H23" s="25">
        <f>SUM(F23:G23)</f>
        <v>2125</v>
      </c>
      <c r="I23" s="26">
        <v>0</v>
      </c>
      <c r="J23" s="24">
        <v>3271</v>
      </c>
      <c r="K23" s="24">
        <v>1990</v>
      </c>
      <c r="L23" s="24">
        <v>1207</v>
      </c>
      <c r="M23" s="24">
        <v>820</v>
      </c>
      <c r="N23" s="24">
        <v>356</v>
      </c>
      <c r="O23" s="25">
        <f>SUM(I23:N23)</f>
        <v>7644</v>
      </c>
      <c r="P23" s="27">
        <f>H23+O23</f>
        <v>9769</v>
      </c>
      <c r="Q23" s="17"/>
    </row>
    <row r="24" spans="3:16" ht="49.5" customHeight="1">
      <c r="C24" s="182" t="s">
        <v>13</v>
      </c>
      <c r="D24" s="183"/>
      <c r="E24" s="183"/>
      <c r="F24" s="24">
        <v>11</v>
      </c>
      <c r="G24" s="24">
        <v>18</v>
      </c>
      <c r="H24" s="25">
        <f>SUM(F24:G24)</f>
        <v>29</v>
      </c>
      <c r="I24" s="26">
        <v>0</v>
      </c>
      <c r="J24" s="24">
        <v>57</v>
      </c>
      <c r="K24" s="24">
        <v>43</v>
      </c>
      <c r="L24" s="24">
        <v>17</v>
      </c>
      <c r="M24" s="24">
        <v>13</v>
      </c>
      <c r="N24" s="24">
        <v>10</v>
      </c>
      <c r="O24" s="25">
        <f>SUM(I24:N24)</f>
        <v>140</v>
      </c>
      <c r="P24" s="27">
        <f>H24+O24</f>
        <v>169</v>
      </c>
    </row>
    <row r="25" spans="3:16" ht="49.5" customHeight="1" thickBot="1">
      <c r="C25" s="170" t="s">
        <v>14</v>
      </c>
      <c r="D25" s="171"/>
      <c r="E25" s="171"/>
      <c r="F25" s="118">
        <f>SUM(F23:F24)</f>
        <v>914</v>
      </c>
      <c r="G25" s="118">
        <f>SUM(G23:G24)</f>
        <v>1240</v>
      </c>
      <c r="H25" s="121">
        <f>SUM(F25:G25)</f>
        <v>2154</v>
      </c>
      <c r="I25" s="122">
        <f>SUM(I23:I24)</f>
        <v>0</v>
      </c>
      <c r="J25" s="118">
        <f aca="true" t="shared" si="3" ref="J25:O25">SUM(J23:J24)</f>
        <v>3328</v>
      </c>
      <c r="K25" s="118">
        <f t="shared" si="3"/>
        <v>2033</v>
      </c>
      <c r="L25" s="118">
        <f t="shared" si="3"/>
        <v>1224</v>
      </c>
      <c r="M25" s="118">
        <f t="shared" si="3"/>
        <v>833</v>
      </c>
      <c r="N25" s="118">
        <f t="shared" si="3"/>
        <v>366</v>
      </c>
      <c r="O25" s="121">
        <f t="shared" si="3"/>
        <v>7784</v>
      </c>
      <c r="P25" s="120">
        <f>H25+O25</f>
        <v>9938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6"/>
      <c r="D29" s="167"/>
      <c r="E29" s="167"/>
      <c r="F29" s="178" t="s">
        <v>15</v>
      </c>
      <c r="G29" s="163"/>
      <c r="H29" s="163"/>
      <c r="I29" s="163" t="s">
        <v>16</v>
      </c>
      <c r="J29" s="163"/>
      <c r="K29" s="163"/>
      <c r="L29" s="163"/>
      <c r="M29" s="163"/>
      <c r="N29" s="163"/>
      <c r="O29" s="163"/>
      <c r="P29" s="164" t="s">
        <v>84</v>
      </c>
      <c r="Q29" s="17"/>
    </row>
    <row r="30" spans="3:17" ht="49.5" customHeight="1">
      <c r="C30" s="168"/>
      <c r="D30" s="169"/>
      <c r="E30" s="169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65"/>
      <c r="Q30" s="17"/>
    </row>
    <row r="31" spans="3:17" ht="49.5" customHeight="1">
      <c r="C31" s="116" t="s">
        <v>12</v>
      </c>
      <c r="D31" s="18"/>
      <c r="E31" s="18"/>
      <c r="F31" s="24">
        <v>15</v>
      </c>
      <c r="G31" s="24">
        <v>8</v>
      </c>
      <c r="H31" s="25">
        <f>SUM(F31:G31)</f>
        <v>23</v>
      </c>
      <c r="I31" s="26">
        <v>0</v>
      </c>
      <c r="J31" s="24">
        <v>1043</v>
      </c>
      <c r="K31" s="24">
        <v>731</v>
      </c>
      <c r="L31" s="24">
        <v>591</v>
      </c>
      <c r="M31" s="24">
        <v>512</v>
      </c>
      <c r="N31" s="24">
        <v>329</v>
      </c>
      <c r="O31" s="25">
        <f>SUM(I31:N31)</f>
        <v>3206</v>
      </c>
      <c r="P31" s="27">
        <f>H31+O31</f>
        <v>3229</v>
      </c>
      <c r="Q31" s="17"/>
    </row>
    <row r="32" spans="3:16" ht="49.5" customHeight="1">
      <c r="C32" s="182" t="s">
        <v>13</v>
      </c>
      <c r="D32" s="183"/>
      <c r="E32" s="183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9</v>
      </c>
      <c r="K32" s="24">
        <v>9</v>
      </c>
      <c r="L32" s="24">
        <v>4</v>
      </c>
      <c r="M32" s="24">
        <v>2</v>
      </c>
      <c r="N32" s="24">
        <v>3</v>
      </c>
      <c r="O32" s="25">
        <f>SUM(I32:N32)</f>
        <v>27</v>
      </c>
      <c r="P32" s="27">
        <f>H32+O32</f>
        <v>27</v>
      </c>
    </row>
    <row r="33" spans="3:16" ht="49.5" customHeight="1" thickBot="1">
      <c r="C33" s="170" t="s">
        <v>14</v>
      </c>
      <c r="D33" s="171"/>
      <c r="E33" s="171"/>
      <c r="F33" s="118">
        <f>SUM(F31:F32)</f>
        <v>15</v>
      </c>
      <c r="G33" s="118">
        <f>SUM(G31:G32)</f>
        <v>8</v>
      </c>
      <c r="H33" s="121">
        <f>SUM(F33:G33)</f>
        <v>23</v>
      </c>
      <c r="I33" s="122">
        <f aca="true" t="shared" si="4" ref="I33:N33">SUM(I31:I32)</f>
        <v>0</v>
      </c>
      <c r="J33" s="118">
        <f t="shared" si="4"/>
        <v>1052</v>
      </c>
      <c r="K33" s="118">
        <f t="shared" si="4"/>
        <v>740</v>
      </c>
      <c r="L33" s="118">
        <f t="shared" si="4"/>
        <v>595</v>
      </c>
      <c r="M33" s="118">
        <f t="shared" si="4"/>
        <v>514</v>
      </c>
      <c r="N33" s="118">
        <f t="shared" si="4"/>
        <v>332</v>
      </c>
      <c r="O33" s="121">
        <f>SUM(I33:N33)</f>
        <v>3233</v>
      </c>
      <c r="P33" s="120">
        <f>H33+O33</f>
        <v>3256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6"/>
      <c r="D37" s="167"/>
      <c r="E37" s="167"/>
      <c r="F37" s="178" t="s">
        <v>15</v>
      </c>
      <c r="G37" s="163"/>
      <c r="H37" s="163"/>
      <c r="I37" s="163" t="s">
        <v>16</v>
      </c>
      <c r="J37" s="163"/>
      <c r="K37" s="163"/>
      <c r="L37" s="163"/>
      <c r="M37" s="163"/>
      <c r="N37" s="177"/>
      <c r="O37" s="175" t="s">
        <v>84</v>
      </c>
      <c r="P37" s="17"/>
      <c r="Q37" s="17"/>
    </row>
    <row r="38" spans="3:17" ht="49.5" customHeight="1" thickBot="1">
      <c r="C38" s="199"/>
      <c r="D38" s="200"/>
      <c r="E38" s="200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76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7</v>
      </c>
      <c r="J39" s="33">
        <f>SUM(J40:J41)</f>
        <v>12</v>
      </c>
      <c r="K39" s="33">
        <f>SUM(K40:K41)</f>
        <v>194</v>
      </c>
      <c r="L39" s="33">
        <f>SUM(L40:L41)</f>
        <v>509</v>
      </c>
      <c r="M39" s="33">
        <f>SUM(M40:M41)</f>
        <v>361</v>
      </c>
      <c r="N39" s="34">
        <f aca="true" t="shared" si="6" ref="N39:N51">SUM(I39:M39)</f>
        <v>1083</v>
      </c>
      <c r="O39" s="36">
        <f aca="true" t="shared" si="7" ref="O39:O51">H39+N39</f>
        <v>1083</v>
      </c>
      <c r="P39" s="17"/>
      <c r="Q39" s="17"/>
    </row>
    <row r="40" spans="3:15" ht="49.5" customHeight="1">
      <c r="C40" s="182" t="s">
        <v>12</v>
      </c>
      <c r="D40" s="183"/>
      <c r="E40" s="183"/>
      <c r="F40" s="24">
        <v>0</v>
      </c>
      <c r="G40" s="24">
        <v>0</v>
      </c>
      <c r="H40" s="25">
        <f t="shared" si="5"/>
        <v>0</v>
      </c>
      <c r="I40" s="26">
        <v>7</v>
      </c>
      <c r="J40" s="24">
        <v>12</v>
      </c>
      <c r="K40" s="24">
        <v>190</v>
      </c>
      <c r="L40" s="24">
        <v>508</v>
      </c>
      <c r="M40" s="24">
        <v>359</v>
      </c>
      <c r="N40" s="25">
        <f t="shared" si="6"/>
        <v>1076</v>
      </c>
      <c r="O40" s="27">
        <f t="shared" si="7"/>
        <v>1076</v>
      </c>
    </row>
    <row r="41" spans="3:15" ht="49.5" customHeight="1" thickBot="1">
      <c r="C41" s="170" t="s">
        <v>13</v>
      </c>
      <c r="D41" s="171"/>
      <c r="E41" s="171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1</v>
      </c>
      <c r="M41" s="118">
        <v>2</v>
      </c>
      <c r="N41" s="121">
        <f t="shared" si="6"/>
        <v>7</v>
      </c>
      <c r="O41" s="120">
        <f t="shared" si="7"/>
        <v>7</v>
      </c>
    </row>
    <row r="42" spans="3:15" ht="49.5" customHeight="1">
      <c r="C42" s="197" t="s">
        <v>30</v>
      </c>
      <c r="D42" s="198"/>
      <c r="E42" s="198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152</v>
      </c>
      <c r="J42" s="33">
        <f>SUM(J43:J44)</f>
        <v>146</v>
      </c>
      <c r="K42" s="33">
        <f>SUM(K43:K44)</f>
        <v>176</v>
      </c>
      <c r="L42" s="33">
        <f>SUM(L43:L44)</f>
        <v>207</v>
      </c>
      <c r="M42" s="33">
        <f>SUM(M43:M44)</f>
        <v>116</v>
      </c>
      <c r="N42" s="34">
        <f t="shared" si="6"/>
        <v>797</v>
      </c>
      <c r="O42" s="36">
        <f t="shared" si="7"/>
        <v>797</v>
      </c>
    </row>
    <row r="43" spans="3:15" ht="49.5" customHeight="1">
      <c r="C43" s="182" t="s">
        <v>12</v>
      </c>
      <c r="D43" s="183"/>
      <c r="E43" s="183"/>
      <c r="F43" s="24">
        <v>0</v>
      </c>
      <c r="G43" s="24">
        <v>0</v>
      </c>
      <c r="H43" s="25">
        <f t="shared" si="5"/>
        <v>0</v>
      </c>
      <c r="I43" s="26">
        <v>150</v>
      </c>
      <c r="J43" s="24">
        <v>145</v>
      </c>
      <c r="K43" s="24">
        <v>173</v>
      </c>
      <c r="L43" s="24">
        <v>205</v>
      </c>
      <c r="M43" s="24">
        <v>115</v>
      </c>
      <c r="N43" s="25">
        <f t="shared" si="6"/>
        <v>788</v>
      </c>
      <c r="O43" s="27">
        <f t="shared" si="7"/>
        <v>788</v>
      </c>
    </row>
    <row r="44" spans="3:15" ht="49.5" customHeight="1" thickBot="1">
      <c r="C44" s="170" t="s">
        <v>13</v>
      </c>
      <c r="D44" s="171"/>
      <c r="E44" s="171"/>
      <c r="F44" s="118">
        <v>0</v>
      </c>
      <c r="G44" s="118">
        <v>0</v>
      </c>
      <c r="H44" s="121">
        <f t="shared" si="5"/>
        <v>0</v>
      </c>
      <c r="I44" s="122">
        <v>2</v>
      </c>
      <c r="J44" s="118">
        <v>1</v>
      </c>
      <c r="K44" s="118">
        <v>3</v>
      </c>
      <c r="L44" s="118">
        <v>2</v>
      </c>
      <c r="M44" s="118">
        <v>1</v>
      </c>
      <c r="N44" s="121">
        <f t="shared" si="6"/>
        <v>9</v>
      </c>
      <c r="O44" s="120">
        <f t="shared" si="7"/>
        <v>9</v>
      </c>
    </row>
    <row r="45" spans="3:15" ht="49.5" customHeight="1">
      <c r="C45" s="197" t="s">
        <v>18</v>
      </c>
      <c r="D45" s="198"/>
      <c r="E45" s="198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5</v>
      </c>
      <c r="J45" s="33">
        <f>SUM(J46:J47)</f>
        <v>9</v>
      </c>
      <c r="K45" s="33">
        <f>SUM(K46:K47)</f>
        <v>36</v>
      </c>
      <c r="L45" s="33">
        <f>SUM(L46:L47)</f>
        <v>162</v>
      </c>
      <c r="M45" s="33">
        <f>SUM(M46:M47)</f>
        <v>106</v>
      </c>
      <c r="N45" s="34">
        <f>SUM(I45:M45)</f>
        <v>318</v>
      </c>
      <c r="O45" s="36">
        <f t="shared" si="7"/>
        <v>318</v>
      </c>
    </row>
    <row r="46" spans="3:15" ht="49.5" customHeight="1">
      <c r="C46" s="182" t="s">
        <v>12</v>
      </c>
      <c r="D46" s="183"/>
      <c r="E46" s="183"/>
      <c r="F46" s="24">
        <v>0</v>
      </c>
      <c r="G46" s="24">
        <v>0</v>
      </c>
      <c r="H46" s="25">
        <f t="shared" si="5"/>
        <v>0</v>
      </c>
      <c r="I46" s="26">
        <v>5</v>
      </c>
      <c r="J46" s="24">
        <v>9</v>
      </c>
      <c r="K46" s="24">
        <v>35</v>
      </c>
      <c r="L46" s="24">
        <v>161</v>
      </c>
      <c r="M46" s="24">
        <v>104</v>
      </c>
      <c r="N46" s="25">
        <f>SUM(I46:M46)</f>
        <v>314</v>
      </c>
      <c r="O46" s="27">
        <f t="shared" si="7"/>
        <v>314</v>
      </c>
    </row>
    <row r="47" spans="3:15" ht="49.5" customHeight="1" thickBot="1">
      <c r="C47" s="170" t="s">
        <v>13</v>
      </c>
      <c r="D47" s="171"/>
      <c r="E47" s="171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1</v>
      </c>
      <c r="M47" s="118">
        <v>2</v>
      </c>
      <c r="N47" s="121">
        <f>SUM(I47:M47)</f>
        <v>4</v>
      </c>
      <c r="O47" s="120">
        <f t="shared" si="7"/>
        <v>4</v>
      </c>
    </row>
    <row r="48" spans="3:15" ht="49.5" customHeight="1">
      <c r="C48" s="197" t="s">
        <v>76</v>
      </c>
      <c r="D48" s="198"/>
      <c r="E48" s="198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5</v>
      </c>
      <c r="J48" s="33">
        <f>SUM(J49:J50)</f>
        <v>9</v>
      </c>
      <c r="K48" s="33">
        <f>SUM(K49:K50)</f>
        <v>10</v>
      </c>
      <c r="L48" s="33">
        <f>SUM(L49:L50)</f>
        <v>28</v>
      </c>
      <c r="M48" s="33">
        <f>SUM(M49:M50)</f>
        <v>12</v>
      </c>
      <c r="N48" s="34">
        <f>SUM(I48:M48)</f>
        <v>64</v>
      </c>
      <c r="O48" s="36">
        <f>H48+N48</f>
        <v>64</v>
      </c>
    </row>
    <row r="49" spans="3:15" ht="49.5" customHeight="1">
      <c r="C49" s="182" t="s">
        <v>12</v>
      </c>
      <c r="D49" s="183"/>
      <c r="E49" s="183"/>
      <c r="F49" s="24">
        <v>0</v>
      </c>
      <c r="G49" s="24">
        <v>0</v>
      </c>
      <c r="H49" s="25">
        <f t="shared" si="5"/>
        <v>0</v>
      </c>
      <c r="I49" s="26">
        <v>5</v>
      </c>
      <c r="J49" s="24">
        <v>9</v>
      </c>
      <c r="K49" s="24">
        <v>10</v>
      </c>
      <c r="L49" s="24">
        <v>27</v>
      </c>
      <c r="M49" s="24">
        <v>12</v>
      </c>
      <c r="N49" s="25">
        <f t="shared" si="6"/>
        <v>63</v>
      </c>
      <c r="O49" s="27">
        <f t="shared" si="7"/>
        <v>63</v>
      </c>
    </row>
    <row r="50" spans="3:15" ht="49.5" customHeight="1" thickBot="1">
      <c r="C50" s="170" t="s">
        <v>13</v>
      </c>
      <c r="D50" s="171"/>
      <c r="E50" s="171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1</v>
      </c>
      <c r="M50" s="118">
        <v>0</v>
      </c>
      <c r="N50" s="121">
        <f t="shared" si="6"/>
        <v>1</v>
      </c>
      <c r="O50" s="120">
        <f t="shared" si="7"/>
        <v>1</v>
      </c>
    </row>
    <row r="51" spans="3:15" ht="49.5" customHeight="1" thickBot="1">
      <c r="C51" s="195" t="s">
        <v>14</v>
      </c>
      <c r="D51" s="196"/>
      <c r="E51" s="196"/>
      <c r="F51" s="124">
        <v>0</v>
      </c>
      <c r="G51" s="124">
        <v>0</v>
      </c>
      <c r="H51" s="125">
        <f t="shared" si="5"/>
        <v>0</v>
      </c>
      <c r="I51" s="126">
        <v>169</v>
      </c>
      <c r="J51" s="124">
        <v>175</v>
      </c>
      <c r="K51" s="124">
        <v>416</v>
      </c>
      <c r="L51" s="124">
        <v>903</v>
      </c>
      <c r="M51" s="124">
        <v>595</v>
      </c>
      <c r="N51" s="125">
        <f t="shared" si="6"/>
        <v>2258</v>
      </c>
      <c r="O51" s="127">
        <f t="shared" si="7"/>
        <v>2258</v>
      </c>
    </row>
    <row r="52" ht="19.5" customHeight="1"/>
    <row r="53" ht="12"/>
  </sheetData>
  <sheetProtection/>
  <mergeCells count="47"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H7:I7"/>
    <mergeCell ref="I29:O29"/>
    <mergeCell ref="P29:P30"/>
    <mergeCell ref="C29:E30"/>
    <mergeCell ref="C21:E22"/>
    <mergeCell ref="C17:E17"/>
    <mergeCell ref="J7:K7"/>
    <mergeCell ref="N10:P10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1926</v>
      </c>
      <c r="G10" s="60">
        <f>SUM(G11,G17,G20,G25,G29,G30)</f>
        <v>2725</v>
      </c>
      <c r="H10" s="85">
        <f>SUM(F10:G10)</f>
        <v>4651</v>
      </c>
      <c r="I10" s="134">
        <f aca="true" t="shared" si="0" ref="I10:N10">SUM(I11,I17,I20,I25,I29,I30)</f>
        <v>0</v>
      </c>
      <c r="J10" s="60">
        <f t="shared" si="0"/>
        <v>8881</v>
      </c>
      <c r="K10" s="60">
        <f t="shared" si="0"/>
        <v>6012</v>
      </c>
      <c r="L10" s="60">
        <f t="shared" si="0"/>
        <v>3719</v>
      </c>
      <c r="M10" s="60">
        <f t="shared" si="0"/>
        <v>2675</v>
      </c>
      <c r="N10" s="60">
        <f t="shared" si="0"/>
        <v>1285</v>
      </c>
      <c r="O10" s="128">
        <f>SUM(I10:N10)</f>
        <v>22572</v>
      </c>
      <c r="P10" s="87">
        <f>SUM(O10,H10)</f>
        <v>27223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100</v>
      </c>
      <c r="G11" s="65">
        <f>SUM(G12:G16)</f>
        <v>234</v>
      </c>
      <c r="H11" s="66">
        <f aca="true" t="shared" si="1" ref="H11:H74">SUM(F11:G11)</f>
        <v>334</v>
      </c>
      <c r="I11" s="135">
        <f aca="true" t="shared" si="2" ref="I11:N11">SUM(I12:I16)</f>
        <v>0</v>
      </c>
      <c r="J11" s="65">
        <f t="shared" si="2"/>
        <v>1855</v>
      </c>
      <c r="K11" s="65">
        <f t="shared" si="2"/>
        <v>1282</v>
      </c>
      <c r="L11" s="65">
        <f t="shared" si="2"/>
        <v>803</v>
      </c>
      <c r="M11" s="65">
        <f t="shared" si="2"/>
        <v>713</v>
      </c>
      <c r="N11" s="65">
        <f t="shared" si="2"/>
        <v>429</v>
      </c>
      <c r="O11" s="129">
        <f aca="true" t="shared" si="3" ref="O11:O74">SUM(I11:N11)</f>
        <v>5082</v>
      </c>
      <c r="P11" s="68">
        <f aca="true" t="shared" si="4" ref="P11:P74">SUM(O11,H11)</f>
        <v>5416</v>
      </c>
    </row>
    <row r="12" spans="3:16" s="61" customFormat="1" ht="30" customHeight="1">
      <c r="C12" s="62"/>
      <c r="D12" s="63"/>
      <c r="E12" s="69" t="s">
        <v>39</v>
      </c>
      <c r="F12" s="65">
        <v>1</v>
      </c>
      <c r="G12" s="65">
        <v>0</v>
      </c>
      <c r="H12" s="66">
        <f t="shared" si="1"/>
        <v>1</v>
      </c>
      <c r="I12" s="135">
        <v>0</v>
      </c>
      <c r="J12" s="65">
        <v>1059</v>
      </c>
      <c r="K12" s="65">
        <v>597</v>
      </c>
      <c r="L12" s="65">
        <v>268</v>
      </c>
      <c r="M12" s="65">
        <v>231</v>
      </c>
      <c r="N12" s="65">
        <v>115</v>
      </c>
      <c r="O12" s="129">
        <f t="shared" si="3"/>
        <v>2270</v>
      </c>
      <c r="P12" s="68">
        <f t="shared" si="4"/>
        <v>2271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3</v>
      </c>
      <c r="K13" s="65">
        <v>4</v>
      </c>
      <c r="L13" s="65">
        <v>12</v>
      </c>
      <c r="M13" s="65">
        <v>37</v>
      </c>
      <c r="N13" s="65">
        <v>40</v>
      </c>
      <c r="O13" s="129">
        <f t="shared" si="3"/>
        <v>96</v>
      </c>
      <c r="P13" s="68">
        <f t="shared" si="4"/>
        <v>96</v>
      </c>
    </row>
    <row r="14" spans="3:16" s="61" customFormat="1" ht="30" customHeight="1">
      <c r="C14" s="62"/>
      <c r="D14" s="63"/>
      <c r="E14" s="69" t="s">
        <v>41</v>
      </c>
      <c r="F14" s="65">
        <v>39</v>
      </c>
      <c r="G14" s="65">
        <v>90</v>
      </c>
      <c r="H14" s="66">
        <f t="shared" si="1"/>
        <v>129</v>
      </c>
      <c r="I14" s="135">
        <v>0</v>
      </c>
      <c r="J14" s="65">
        <v>188</v>
      </c>
      <c r="K14" s="65">
        <v>166</v>
      </c>
      <c r="L14" s="65">
        <v>110</v>
      </c>
      <c r="M14" s="65">
        <v>109</v>
      </c>
      <c r="N14" s="65">
        <v>77</v>
      </c>
      <c r="O14" s="129">
        <f t="shared" si="3"/>
        <v>650</v>
      </c>
      <c r="P14" s="68">
        <f t="shared" si="4"/>
        <v>779</v>
      </c>
    </row>
    <row r="15" spans="3:16" s="61" customFormat="1" ht="30" customHeight="1">
      <c r="C15" s="62"/>
      <c r="D15" s="63"/>
      <c r="E15" s="69" t="s">
        <v>42</v>
      </c>
      <c r="F15" s="65">
        <v>28</v>
      </c>
      <c r="G15" s="65">
        <v>66</v>
      </c>
      <c r="H15" s="66">
        <f t="shared" si="1"/>
        <v>94</v>
      </c>
      <c r="I15" s="135">
        <v>0</v>
      </c>
      <c r="J15" s="65">
        <v>157</v>
      </c>
      <c r="K15" s="65">
        <v>97</v>
      </c>
      <c r="L15" s="65">
        <v>92</v>
      </c>
      <c r="M15" s="65">
        <v>67</v>
      </c>
      <c r="N15" s="65">
        <v>44</v>
      </c>
      <c r="O15" s="129">
        <f t="shared" si="3"/>
        <v>457</v>
      </c>
      <c r="P15" s="68">
        <f t="shared" si="4"/>
        <v>551</v>
      </c>
    </row>
    <row r="16" spans="3:16" s="61" customFormat="1" ht="30" customHeight="1">
      <c r="C16" s="62"/>
      <c r="D16" s="63"/>
      <c r="E16" s="69" t="s">
        <v>43</v>
      </c>
      <c r="F16" s="65">
        <v>32</v>
      </c>
      <c r="G16" s="65">
        <v>78</v>
      </c>
      <c r="H16" s="66">
        <f t="shared" si="1"/>
        <v>110</v>
      </c>
      <c r="I16" s="135">
        <v>0</v>
      </c>
      <c r="J16" s="65">
        <v>448</v>
      </c>
      <c r="K16" s="65">
        <v>418</v>
      </c>
      <c r="L16" s="65">
        <v>321</v>
      </c>
      <c r="M16" s="65">
        <v>269</v>
      </c>
      <c r="N16" s="65">
        <v>153</v>
      </c>
      <c r="O16" s="129">
        <f t="shared" si="3"/>
        <v>1609</v>
      </c>
      <c r="P16" s="68">
        <f t="shared" si="4"/>
        <v>1719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301</v>
      </c>
      <c r="G17" s="65">
        <f>SUM(G18:G19)</f>
        <v>360</v>
      </c>
      <c r="H17" s="66">
        <f t="shared" si="1"/>
        <v>661</v>
      </c>
      <c r="I17" s="135">
        <f aca="true" t="shared" si="5" ref="I17:N17">SUM(I18:I19)</f>
        <v>0</v>
      </c>
      <c r="J17" s="65">
        <f t="shared" si="5"/>
        <v>2072</v>
      </c>
      <c r="K17" s="65">
        <f t="shared" si="5"/>
        <v>1266</v>
      </c>
      <c r="L17" s="65">
        <f t="shared" si="5"/>
        <v>712</v>
      </c>
      <c r="M17" s="65">
        <f t="shared" si="5"/>
        <v>411</v>
      </c>
      <c r="N17" s="65">
        <f t="shared" si="5"/>
        <v>170</v>
      </c>
      <c r="O17" s="129">
        <f t="shared" si="3"/>
        <v>4631</v>
      </c>
      <c r="P17" s="68">
        <f t="shared" si="4"/>
        <v>5292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5</v>
      </c>
      <c r="H18" s="66">
        <f t="shared" si="1"/>
        <v>5</v>
      </c>
      <c r="I18" s="135">
        <v>0</v>
      </c>
      <c r="J18" s="65">
        <v>1464</v>
      </c>
      <c r="K18" s="65">
        <v>894</v>
      </c>
      <c r="L18" s="65">
        <v>510</v>
      </c>
      <c r="M18" s="65">
        <v>335</v>
      </c>
      <c r="N18" s="65">
        <v>141</v>
      </c>
      <c r="O18" s="129">
        <f t="shared" si="3"/>
        <v>3344</v>
      </c>
      <c r="P18" s="68">
        <f t="shared" si="4"/>
        <v>3349</v>
      </c>
    </row>
    <row r="19" spans="3:16" s="61" customFormat="1" ht="30" customHeight="1">
      <c r="C19" s="62"/>
      <c r="D19" s="63"/>
      <c r="E19" s="69" t="s">
        <v>46</v>
      </c>
      <c r="F19" s="65">
        <v>301</v>
      </c>
      <c r="G19" s="65">
        <v>355</v>
      </c>
      <c r="H19" s="66">
        <f t="shared" si="1"/>
        <v>656</v>
      </c>
      <c r="I19" s="135">
        <v>0</v>
      </c>
      <c r="J19" s="65">
        <v>608</v>
      </c>
      <c r="K19" s="65">
        <v>372</v>
      </c>
      <c r="L19" s="65">
        <v>202</v>
      </c>
      <c r="M19" s="65">
        <v>76</v>
      </c>
      <c r="N19" s="65">
        <v>29</v>
      </c>
      <c r="O19" s="129">
        <f t="shared" si="3"/>
        <v>1287</v>
      </c>
      <c r="P19" s="68">
        <f t="shared" si="4"/>
        <v>1943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9</v>
      </c>
      <c r="G20" s="65">
        <f>SUM(G21:G24)</f>
        <v>15</v>
      </c>
      <c r="H20" s="66">
        <f t="shared" si="1"/>
        <v>24</v>
      </c>
      <c r="I20" s="135">
        <f aca="true" t="shared" si="6" ref="I20:N20">SUM(I21:I24)</f>
        <v>0</v>
      </c>
      <c r="J20" s="65">
        <f t="shared" si="6"/>
        <v>160</v>
      </c>
      <c r="K20" s="65">
        <f t="shared" si="6"/>
        <v>155</v>
      </c>
      <c r="L20" s="65">
        <f t="shared" si="6"/>
        <v>225</v>
      </c>
      <c r="M20" s="65">
        <f t="shared" si="6"/>
        <v>165</v>
      </c>
      <c r="N20" s="65">
        <f t="shared" si="6"/>
        <v>66</v>
      </c>
      <c r="O20" s="129">
        <f t="shared" si="3"/>
        <v>771</v>
      </c>
      <c r="P20" s="68">
        <f t="shared" si="4"/>
        <v>795</v>
      </c>
    </row>
    <row r="21" spans="3:16" s="61" customFormat="1" ht="30" customHeight="1">
      <c r="C21" s="62"/>
      <c r="D21" s="63"/>
      <c r="E21" s="69" t="s">
        <v>48</v>
      </c>
      <c r="F21" s="65">
        <v>7</v>
      </c>
      <c r="G21" s="65">
        <v>14</v>
      </c>
      <c r="H21" s="66">
        <f t="shared" si="1"/>
        <v>21</v>
      </c>
      <c r="I21" s="135">
        <v>0</v>
      </c>
      <c r="J21" s="65">
        <v>135</v>
      </c>
      <c r="K21" s="65">
        <f>133+1</f>
        <v>134</v>
      </c>
      <c r="L21" s="65">
        <v>199</v>
      </c>
      <c r="M21" s="65">
        <v>153</v>
      </c>
      <c r="N21" s="65">
        <v>62</v>
      </c>
      <c r="O21" s="129">
        <f t="shared" si="3"/>
        <v>683</v>
      </c>
      <c r="P21" s="68">
        <f t="shared" si="4"/>
        <v>704</v>
      </c>
    </row>
    <row r="22" spans="3:16" s="61" customFormat="1" ht="30" customHeight="1">
      <c r="C22" s="62"/>
      <c r="D22" s="63"/>
      <c r="E22" s="72" t="s">
        <v>49</v>
      </c>
      <c r="F22" s="65">
        <v>2</v>
      </c>
      <c r="G22" s="65">
        <v>1</v>
      </c>
      <c r="H22" s="66">
        <f t="shared" si="1"/>
        <v>3</v>
      </c>
      <c r="I22" s="135">
        <v>0</v>
      </c>
      <c r="J22" s="65">
        <v>25</v>
      </c>
      <c r="K22" s="65">
        <v>21</v>
      </c>
      <c r="L22" s="65">
        <v>26</v>
      </c>
      <c r="M22" s="65">
        <v>12</v>
      </c>
      <c r="N22" s="65">
        <v>4</v>
      </c>
      <c r="O22" s="129">
        <f t="shared" si="3"/>
        <v>88</v>
      </c>
      <c r="P22" s="68">
        <f t="shared" si="4"/>
        <v>91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645</v>
      </c>
      <c r="G25" s="65">
        <f>SUM(G26:G28)</f>
        <v>937</v>
      </c>
      <c r="H25" s="66">
        <f t="shared" si="1"/>
        <v>1582</v>
      </c>
      <c r="I25" s="135">
        <f aca="true" t="shared" si="7" ref="I25:N25">SUM(I26:I28)</f>
        <v>0</v>
      </c>
      <c r="J25" s="65">
        <f t="shared" si="7"/>
        <v>1531</v>
      </c>
      <c r="K25" s="65">
        <f t="shared" si="7"/>
        <v>1353</v>
      </c>
      <c r="L25" s="65">
        <f t="shared" si="7"/>
        <v>836</v>
      </c>
      <c r="M25" s="65">
        <f t="shared" si="7"/>
        <v>585</v>
      </c>
      <c r="N25" s="65">
        <f t="shared" si="7"/>
        <v>268</v>
      </c>
      <c r="O25" s="129">
        <f t="shared" si="3"/>
        <v>4573</v>
      </c>
      <c r="P25" s="68">
        <f t="shared" si="4"/>
        <v>6155</v>
      </c>
    </row>
    <row r="26" spans="3:16" s="61" customFormat="1" ht="30" customHeight="1">
      <c r="C26" s="62"/>
      <c r="D26" s="63"/>
      <c r="E26" s="72" t="s">
        <v>52</v>
      </c>
      <c r="F26" s="65">
        <v>579</v>
      </c>
      <c r="G26" s="65">
        <v>892</v>
      </c>
      <c r="H26" s="66">
        <f t="shared" si="1"/>
        <v>1471</v>
      </c>
      <c r="I26" s="135">
        <v>0</v>
      </c>
      <c r="J26" s="65">
        <v>1461</v>
      </c>
      <c r="K26" s="65">
        <v>1314</v>
      </c>
      <c r="L26" s="65">
        <v>811</v>
      </c>
      <c r="M26" s="65">
        <v>573</v>
      </c>
      <c r="N26" s="65">
        <v>266</v>
      </c>
      <c r="O26" s="129">
        <f t="shared" si="3"/>
        <v>4425</v>
      </c>
      <c r="P26" s="68">
        <f t="shared" si="4"/>
        <v>5896</v>
      </c>
    </row>
    <row r="27" spans="3:16" s="61" customFormat="1" ht="30" customHeight="1">
      <c r="C27" s="62"/>
      <c r="D27" s="63"/>
      <c r="E27" s="72" t="s">
        <v>53</v>
      </c>
      <c r="F27" s="65">
        <v>26</v>
      </c>
      <c r="G27" s="65">
        <v>16</v>
      </c>
      <c r="H27" s="66">
        <f t="shared" si="1"/>
        <v>42</v>
      </c>
      <c r="I27" s="135">
        <v>0</v>
      </c>
      <c r="J27" s="65">
        <v>35</v>
      </c>
      <c r="K27" s="65">
        <v>21</v>
      </c>
      <c r="L27" s="65">
        <v>12</v>
      </c>
      <c r="M27" s="65">
        <v>6</v>
      </c>
      <c r="N27" s="65">
        <v>1</v>
      </c>
      <c r="O27" s="129">
        <f t="shared" si="3"/>
        <v>75</v>
      </c>
      <c r="P27" s="68">
        <f t="shared" si="4"/>
        <v>117</v>
      </c>
    </row>
    <row r="28" spans="3:16" s="61" customFormat="1" ht="30" customHeight="1">
      <c r="C28" s="62"/>
      <c r="D28" s="63"/>
      <c r="E28" s="72" t="s">
        <v>54</v>
      </c>
      <c r="F28" s="65">
        <v>40</v>
      </c>
      <c r="G28" s="65">
        <v>29</v>
      </c>
      <c r="H28" s="66">
        <f t="shared" si="1"/>
        <v>69</v>
      </c>
      <c r="I28" s="135">
        <v>0</v>
      </c>
      <c r="J28" s="65">
        <v>35</v>
      </c>
      <c r="K28" s="65">
        <v>18</v>
      </c>
      <c r="L28" s="65">
        <v>13</v>
      </c>
      <c r="M28" s="65">
        <v>6</v>
      </c>
      <c r="N28" s="65">
        <v>1</v>
      </c>
      <c r="O28" s="129">
        <f t="shared" si="3"/>
        <v>73</v>
      </c>
      <c r="P28" s="68">
        <f t="shared" si="4"/>
        <v>142</v>
      </c>
    </row>
    <row r="29" spans="3:16" s="61" customFormat="1" ht="30" customHeight="1">
      <c r="C29" s="62"/>
      <c r="D29" s="74" t="s">
        <v>55</v>
      </c>
      <c r="E29" s="75"/>
      <c r="F29" s="65">
        <v>20</v>
      </c>
      <c r="G29" s="65">
        <v>13</v>
      </c>
      <c r="H29" s="66">
        <f t="shared" si="1"/>
        <v>33</v>
      </c>
      <c r="I29" s="135">
        <v>0</v>
      </c>
      <c r="J29" s="65">
        <v>91</v>
      </c>
      <c r="K29" s="65">
        <v>59</v>
      </c>
      <c r="L29" s="65">
        <v>57</v>
      </c>
      <c r="M29" s="65">
        <v>67</v>
      </c>
      <c r="N29" s="65">
        <v>26</v>
      </c>
      <c r="O29" s="129">
        <f t="shared" si="3"/>
        <v>300</v>
      </c>
      <c r="P29" s="68">
        <f t="shared" si="4"/>
        <v>333</v>
      </c>
    </row>
    <row r="30" spans="3:16" s="61" customFormat="1" ht="30" customHeight="1" thickBot="1">
      <c r="C30" s="76"/>
      <c r="D30" s="77" t="s">
        <v>56</v>
      </c>
      <c r="E30" s="78"/>
      <c r="F30" s="79">
        <v>851</v>
      </c>
      <c r="G30" s="79">
        <v>1166</v>
      </c>
      <c r="H30" s="80">
        <f t="shared" si="1"/>
        <v>2017</v>
      </c>
      <c r="I30" s="136">
        <v>0</v>
      </c>
      <c r="J30" s="79">
        <v>3172</v>
      </c>
      <c r="K30" s="79">
        <f>1895+2</f>
        <v>1897</v>
      </c>
      <c r="L30" s="79">
        <v>1086</v>
      </c>
      <c r="M30" s="79">
        <v>734</v>
      </c>
      <c r="N30" s="79">
        <v>326</v>
      </c>
      <c r="O30" s="130">
        <f t="shared" si="3"/>
        <v>7215</v>
      </c>
      <c r="P30" s="82">
        <f t="shared" si="4"/>
        <v>9232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15</v>
      </c>
      <c r="G31" s="60">
        <f>SUM(G32:G40)</f>
        <v>8</v>
      </c>
      <c r="H31" s="85">
        <f t="shared" si="1"/>
        <v>23</v>
      </c>
      <c r="I31" s="134">
        <f aca="true" t="shared" si="8" ref="I31:N31">SUM(I32:I40)</f>
        <v>0</v>
      </c>
      <c r="J31" s="60">
        <f t="shared" si="8"/>
        <v>1188</v>
      </c>
      <c r="K31" s="60">
        <f t="shared" si="8"/>
        <v>860</v>
      </c>
      <c r="L31" s="60">
        <f t="shared" si="8"/>
        <v>681</v>
      </c>
      <c r="M31" s="60">
        <f t="shared" si="8"/>
        <v>554</v>
      </c>
      <c r="N31" s="60">
        <f t="shared" si="8"/>
        <v>353</v>
      </c>
      <c r="O31" s="128">
        <f t="shared" si="3"/>
        <v>3636</v>
      </c>
      <c r="P31" s="87">
        <f t="shared" si="4"/>
        <v>3659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168</v>
      </c>
      <c r="K32" s="89">
        <v>165</v>
      </c>
      <c r="L32" s="89">
        <v>92</v>
      </c>
      <c r="M32" s="89">
        <v>61</v>
      </c>
      <c r="N32" s="89">
        <v>20</v>
      </c>
      <c r="O32" s="131">
        <f t="shared" si="3"/>
        <v>506</v>
      </c>
      <c r="P32" s="92">
        <f t="shared" si="4"/>
        <v>506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15</v>
      </c>
      <c r="K33" s="65">
        <v>13</v>
      </c>
      <c r="L33" s="65">
        <v>11</v>
      </c>
      <c r="M33" s="65">
        <v>6</v>
      </c>
      <c r="N33" s="65">
        <v>7</v>
      </c>
      <c r="O33" s="129">
        <f t="shared" si="3"/>
        <v>52</v>
      </c>
      <c r="P33" s="68">
        <f t="shared" si="4"/>
        <v>52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777</v>
      </c>
      <c r="K34" s="65">
        <f>473+2</f>
        <v>475</v>
      </c>
      <c r="L34" s="65">
        <v>258</v>
      </c>
      <c r="M34" s="65">
        <v>111</v>
      </c>
      <c r="N34" s="65">
        <v>51</v>
      </c>
      <c r="O34" s="129">
        <f t="shared" si="3"/>
        <v>1672</v>
      </c>
      <c r="P34" s="68">
        <f t="shared" si="4"/>
        <v>1672</v>
      </c>
    </row>
    <row r="35" spans="3:16" s="61" customFormat="1" ht="30" customHeight="1">
      <c r="C35" s="62"/>
      <c r="D35" s="74" t="s">
        <v>60</v>
      </c>
      <c r="E35" s="75"/>
      <c r="F35" s="65">
        <v>1</v>
      </c>
      <c r="G35" s="65">
        <v>0</v>
      </c>
      <c r="H35" s="66">
        <f t="shared" si="1"/>
        <v>1</v>
      </c>
      <c r="I35" s="135">
        <v>0</v>
      </c>
      <c r="J35" s="65">
        <v>45</v>
      </c>
      <c r="K35" s="65">
        <v>36</v>
      </c>
      <c r="L35" s="65">
        <v>40</v>
      </c>
      <c r="M35" s="65">
        <v>47</v>
      </c>
      <c r="N35" s="65">
        <v>22</v>
      </c>
      <c r="O35" s="129">
        <f t="shared" si="3"/>
        <v>190</v>
      </c>
      <c r="P35" s="68">
        <f t="shared" si="4"/>
        <v>191</v>
      </c>
    </row>
    <row r="36" spans="3:16" s="61" customFormat="1" ht="30" customHeight="1">
      <c r="C36" s="62"/>
      <c r="D36" s="74" t="s">
        <v>61</v>
      </c>
      <c r="E36" s="75"/>
      <c r="F36" s="65">
        <v>14</v>
      </c>
      <c r="G36" s="65">
        <v>8</v>
      </c>
      <c r="H36" s="66">
        <f t="shared" si="1"/>
        <v>22</v>
      </c>
      <c r="I36" s="135">
        <v>0</v>
      </c>
      <c r="J36" s="65">
        <v>112</v>
      </c>
      <c r="K36" s="65">
        <v>68</v>
      </c>
      <c r="L36" s="65">
        <v>67</v>
      </c>
      <c r="M36" s="65">
        <v>40</v>
      </c>
      <c r="N36" s="65">
        <v>13</v>
      </c>
      <c r="O36" s="129">
        <f t="shared" si="3"/>
        <v>300</v>
      </c>
      <c r="P36" s="68">
        <f t="shared" si="4"/>
        <v>322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70</v>
      </c>
      <c r="K37" s="65">
        <v>98</v>
      </c>
      <c r="L37" s="65">
        <v>134</v>
      </c>
      <c r="M37" s="65">
        <v>59</v>
      </c>
      <c r="N37" s="65">
        <v>38</v>
      </c>
      <c r="O37" s="129">
        <f t="shared" si="3"/>
        <v>399</v>
      </c>
      <c r="P37" s="68">
        <f t="shared" si="4"/>
        <v>399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14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1</v>
      </c>
      <c r="K39" s="65">
        <v>5</v>
      </c>
      <c r="L39" s="65">
        <v>79</v>
      </c>
      <c r="M39" s="65">
        <v>230</v>
      </c>
      <c r="N39" s="65">
        <v>202</v>
      </c>
      <c r="O39" s="129">
        <f t="shared" si="3"/>
        <v>517</v>
      </c>
      <c r="P39" s="68">
        <f t="shared" si="4"/>
        <v>517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171</v>
      </c>
      <c r="K41" s="60">
        <f>SUM(K42:K45)</f>
        <v>179</v>
      </c>
      <c r="L41" s="60">
        <f>SUM(L42:L45)</f>
        <v>425</v>
      </c>
      <c r="M41" s="60">
        <f>SUM(M42:M45)</f>
        <v>927</v>
      </c>
      <c r="N41" s="60">
        <f>SUM(N42:N45)</f>
        <v>606</v>
      </c>
      <c r="O41" s="128">
        <f t="shared" si="3"/>
        <v>2308</v>
      </c>
      <c r="P41" s="87">
        <f t="shared" si="4"/>
        <v>2308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7</v>
      </c>
      <c r="K42" s="65">
        <v>13</v>
      </c>
      <c r="L42" s="65">
        <v>198</v>
      </c>
      <c r="M42" s="65">
        <v>514</v>
      </c>
      <c r="N42" s="65">
        <v>366</v>
      </c>
      <c r="O42" s="129">
        <f t="shared" si="3"/>
        <v>1098</v>
      </c>
      <c r="P42" s="68">
        <f t="shared" si="4"/>
        <v>1098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154</v>
      </c>
      <c r="K43" s="65">
        <v>148</v>
      </c>
      <c r="L43" s="65">
        <v>180</v>
      </c>
      <c r="M43" s="65">
        <v>215</v>
      </c>
      <c r="N43" s="65">
        <v>118</v>
      </c>
      <c r="O43" s="129">
        <f t="shared" si="3"/>
        <v>815</v>
      </c>
      <c r="P43" s="68">
        <f t="shared" si="4"/>
        <v>815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1"/>
        <v>0</v>
      </c>
      <c r="I44" s="148">
        <v>0</v>
      </c>
      <c r="J44" s="146">
        <v>5</v>
      </c>
      <c r="K44" s="146">
        <v>9</v>
      </c>
      <c r="L44" s="146">
        <v>37</v>
      </c>
      <c r="M44" s="146">
        <v>168</v>
      </c>
      <c r="N44" s="146">
        <v>110</v>
      </c>
      <c r="O44" s="149">
        <f t="shared" si="3"/>
        <v>329</v>
      </c>
      <c r="P44" s="150">
        <f t="shared" si="4"/>
        <v>329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1"/>
        <v>0</v>
      </c>
      <c r="I45" s="140">
        <v>0</v>
      </c>
      <c r="J45" s="79">
        <v>5</v>
      </c>
      <c r="K45" s="79">
        <v>9</v>
      </c>
      <c r="L45" s="79">
        <v>10</v>
      </c>
      <c r="M45" s="79">
        <v>30</v>
      </c>
      <c r="N45" s="79">
        <v>12</v>
      </c>
      <c r="O45" s="130">
        <f t="shared" si="3"/>
        <v>66</v>
      </c>
      <c r="P45" s="82">
        <f t="shared" si="4"/>
        <v>66</v>
      </c>
    </row>
    <row r="46" spans="3:16" s="61" customFormat="1" ht="30" customHeight="1" thickBot="1">
      <c r="C46" s="217" t="s">
        <v>70</v>
      </c>
      <c r="D46" s="218"/>
      <c r="E46" s="219"/>
      <c r="F46" s="99">
        <f>SUM(F10,F31,F41)</f>
        <v>1941</v>
      </c>
      <c r="G46" s="99">
        <f>SUM(G10,G31,G41)</f>
        <v>2733</v>
      </c>
      <c r="H46" s="101">
        <f>SUM(F46:G46)</f>
        <v>4674</v>
      </c>
      <c r="I46" s="141">
        <f aca="true" t="shared" si="9" ref="I46:N46">SUM(I10,I31,I41)</f>
        <v>0</v>
      </c>
      <c r="J46" s="99">
        <f t="shared" si="9"/>
        <v>10240</v>
      </c>
      <c r="K46" s="99">
        <f t="shared" si="9"/>
        <v>7051</v>
      </c>
      <c r="L46" s="99">
        <f t="shared" si="9"/>
        <v>4825</v>
      </c>
      <c r="M46" s="99">
        <f t="shared" si="9"/>
        <v>4156</v>
      </c>
      <c r="N46" s="99">
        <f t="shared" si="9"/>
        <v>2244</v>
      </c>
      <c r="O46" s="133">
        <f t="shared" si="3"/>
        <v>28516</v>
      </c>
      <c r="P46" s="103">
        <f t="shared" si="4"/>
        <v>33190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1719571</v>
      </c>
      <c r="G48" s="60">
        <f>SUM(G49,G55,G58,G63,G67,G68)</f>
        <v>3522629</v>
      </c>
      <c r="H48" s="85">
        <f t="shared" si="1"/>
        <v>5242200</v>
      </c>
      <c r="I48" s="86">
        <f aca="true" t="shared" si="10" ref="I48:N48">SUM(I49,I55,I58,I63,I67,I68)</f>
        <v>0</v>
      </c>
      <c r="J48" s="60">
        <f t="shared" si="10"/>
        <v>25480414</v>
      </c>
      <c r="K48" s="60">
        <f t="shared" si="10"/>
        <v>20434752</v>
      </c>
      <c r="L48" s="60">
        <f t="shared" si="10"/>
        <v>17143725</v>
      </c>
      <c r="M48" s="60">
        <f t="shared" si="10"/>
        <v>15437107</v>
      </c>
      <c r="N48" s="60">
        <f t="shared" si="10"/>
        <v>7953415</v>
      </c>
      <c r="O48" s="128">
        <f t="shared" si="3"/>
        <v>86449413</v>
      </c>
      <c r="P48" s="87">
        <f t="shared" si="4"/>
        <v>91691613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187937</v>
      </c>
      <c r="G49" s="65">
        <f>SUM(G50:G54)</f>
        <v>628576</v>
      </c>
      <c r="H49" s="66">
        <f t="shared" si="1"/>
        <v>816513</v>
      </c>
      <c r="I49" s="67">
        <f aca="true" t="shared" si="11" ref="I49:N49">SUM(I50:I54)</f>
        <v>0</v>
      </c>
      <c r="J49" s="65">
        <f t="shared" si="11"/>
        <v>4738426</v>
      </c>
      <c r="K49" s="65">
        <f t="shared" si="11"/>
        <v>3597009</v>
      </c>
      <c r="L49" s="65">
        <f t="shared" si="11"/>
        <v>2705243</v>
      </c>
      <c r="M49" s="65">
        <f t="shared" si="11"/>
        <v>3261732</v>
      </c>
      <c r="N49" s="65">
        <f t="shared" si="11"/>
        <v>2406425</v>
      </c>
      <c r="O49" s="129">
        <f t="shared" si="3"/>
        <v>16708835</v>
      </c>
      <c r="P49" s="68">
        <f t="shared" si="4"/>
        <v>17525348</v>
      </c>
    </row>
    <row r="50" spans="3:16" s="61" customFormat="1" ht="30" customHeight="1">
      <c r="C50" s="62"/>
      <c r="D50" s="63"/>
      <c r="E50" s="69" t="s">
        <v>39</v>
      </c>
      <c r="F50" s="65">
        <v>1328</v>
      </c>
      <c r="G50" s="65">
        <v>0</v>
      </c>
      <c r="H50" s="66">
        <f t="shared" si="1"/>
        <v>1328</v>
      </c>
      <c r="I50" s="67">
        <v>0</v>
      </c>
      <c r="J50" s="65">
        <v>3070982</v>
      </c>
      <c r="K50" s="65">
        <v>2240720</v>
      </c>
      <c r="L50" s="65">
        <v>1606258</v>
      </c>
      <c r="M50" s="65">
        <v>2134712</v>
      </c>
      <c r="N50" s="65">
        <v>1443581</v>
      </c>
      <c r="O50" s="129">
        <f t="shared" si="3"/>
        <v>10496253</v>
      </c>
      <c r="P50" s="68">
        <f t="shared" si="4"/>
        <v>10497581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67">
        <v>0</v>
      </c>
      <c r="J51" s="65">
        <v>15790</v>
      </c>
      <c r="K51" s="65">
        <v>23409</v>
      </c>
      <c r="L51" s="65">
        <v>62952</v>
      </c>
      <c r="M51" s="65">
        <v>244984</v>
      </c>
      <c r="N51" s="65">
        <v>258572</v>
      </c>
      <c r="O51" s="129">
        <f t="shared" si="3"/>
        <v>605707</v>
      </c>
      <c r="P51" s="68">
        <f t="shared" si="4"/>
        <v>605707</v>
      </c>
    </row>
    <row r="52" spans="3:16" s="61" customFormat="1" ht="30" customHeight="1">
      <c r="C52" s="62"/>
      <c r="D52" s="63"/>
      <c r="E52" s="69" t="s">
        <v>41</v>
      </c>
      <c r="F52" s="65">
        <v>85981</v>
      </c>
      <c r="G52" s="65">
        <v>288512</v>
      </c>
      <c r="H52" s="66">
        <f t="shared" si="1"/>
        <v>374493</v>
      </c>
      <c r="I52" s="67">
        <v>0</v>
      </c>
      <c r="J52" s="65">
        <v>670941</v>
      </c>
      <c r="K52" s="65">
        <v>619843</v>
      </c>
      <c r="L52" s="65">
        <v>406328</v>
      </c>
      <c r="M52" s="65">
        <v>398958</v>
      </c>
      <c r="N52" s="65">
        <v>433112</v>
      </c>
      <c r="O52" s="129">
        <f t="shared" si="3"/>
        <v>2529182</v>
      </c>
      <c r="P52" s="68">
        <f t="shared" si="4"/>
        <v>2903675</v>
      </c>
    </row>
    <row r="53" spans="3:16" s="61" customFormat="1" ht="30" customHeight="1">
      <c r="C53" s="62"/>
      <c r="D53" s="63"/>
      <c r="E53" s="69" t="s">
        <v>42</v>
      </c>
      <c r="F53" s="65">
        <v>74740</v>
      </c>
      <c r="G53" s="65">
        <v>269788</v>
      </c>
      <c r="H53" s="66">
        <f t="shared" si="1"/>
        <v>344528</v>
      </c>
      <c r="I53" s="67">
        <v>0</v>
      </c>
      <c r="J53" s="65">
        <v>613559</v>
      </c>
      <c r="K53" s="65">
        <v>381568</v>
      </c>
      <c r="L53" s="65">
        <v>367527</v>
      </c>
      <c r="M53" s="65">
        <v>264859</v>
      </c>
      <c r="N53" s="65">
        <v>152057</v>
      </c>
      <c r="O53" s="129">
        <f t="shared" si="3"/>
        <v>1779570</v>
      </c>
      <c r="P53" s="68">
        <f t="shared" si="4"/>
        <v>2124098</v>
      </c>
    </row>
    <row r="54" spans="3:16" s="61" customFormat="1" ht="30" customHeight="1">
      <c r="C54" s="62"/>
      <c r="D54" s="63"/>
      <c r="E54" s="69" t="s">
        <v>43</v>
      </c>
      <c r="F54" s="65">
        <v>25888</v>
      </c>
      <c r="G54" s="65">
        <v>70276</v>
      </c>
      <c r="H54" s="66">
        <f t="shared" si="1"/>
        <v>96164</v>
      </c>
      <c r="I54" s="67">
        <v>0</v>
      </c>
      <c r="J54" s="65">
        <v>367154</v>
      </c>
      <c r="K54" s="65">
        <v>331469</v>
      </c>
      <c r="L54" s="65">
        <v>262178</v>
      </c>
      <c r="M54" s="65">
        <v>218219</v>
      </c>
      <c r="N54" s="65">
        <v>119103</v>
      </c>
      <c r="O54" s="129">
        <f t="shared" si="3"/>
        <v>1298123</v>
      </c>
      <c r="P54" s="68">
        <f t="shared" si="4"/>
        <v>1394287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711219</v>
      </c>
      <c r="G55" s="65">
        <f>SUM(G56:G57)</f>
        <v>1568485</v>
      </c>
      <c r="H55" s="66">
        <f t="shared" si="1"/>
        <v>2279704</v>
      </c>
      <c r="I55" s="67">
        <f aca="true" t="shared" si="12" ref="I55:N55">SUM(I56:I57)</f>
        <v>0</v>
      </c>
      <c r="J55" s="65">
        <f t="shared" si="12"/>
        <v>13380125</v>
      </c>
      <c r="K55" s="65">
        <f t="shared" si="12"/>
        <v>10417357</v>
      </c>
      <c r="L55" s="65">
        <f t="shared" si="12"/>
        <v>7385291</v>
      </c>
      <c r="M55" s="65">
        <f t="shared" si="12"/>
        <v>5701555</v>
      </c>
      <c r="N55" s="65">
        <f t="shared" si="12"/>
        <v>2771789</v>
      </c>
      <c r="O55" s="129">
        <f t="shared" si="3"/>
        <v>39656117</v>
      </c>
      <c r="P55" s="68">
        <f t="shared" si="4"/>
        <v>41935821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16543</v>
      </c>
      <c r="H56" s="66">
        <f t="shared" si="1"/>
        <v>16543</v>
      </c>
      <c r="I56" s="67">
        <v>0</v>
      </c>
      <c r="J56" s="65">
        <v>9957178</v>
      </c>
      <c r="K56" s="65">
        <v>7927639</v>
      </c>
      <c r="L56" s="65">
        <v>5681267</v>
      </c>
      <c r="M56" s="65">
        <v>4998701</v>
      </c>
      <c r="N56" s="65">
        <v>2437123</v>
      </c>
      <c r="O56" s="129">
        <f t="shared" si="3"/>
        <v>31001908</v>
      </c>
      <c r="P56" s="68">
        <f t="shared" si="4"/>
        <v>31018451</v>
      </c>
    </row>
    <row r="57" spans="3:16" s="61" customFormat="1" ht="30" customHeight="1">
      <c r="C57" s="62"/>
      <c r="D57" s="63"/>
      <c r="E57" s="69" t="s">
        <v>46</v>
      </c>
      <c r="F57" s="65">
        <v>711219</v>
      </c>
      <c r="G57" s="65">
        <v>1551942</v>
      </c>
      <c r="H57" s="66">
        <f t="shared" si="1"/>
        <v>2263161</v>
      </c>
      <c r="I57" s="67">
        <v>0</v>
      </c>
      <c r="J57" s="65">
        <v>3422947</v>
      </c>
      <c r="K57" s="65">
        <v>2489718</v>
      </c>
      <c r="L57" s="65">
        <v>1704024</v>
      </c>
      <c r="M57" s="65">
        <v>702854</v>
      </c>
      <c r="N57" s="65">
        <v>334666</v>
      </c>
      <c r="O57" s="129">
        <f t="shared" si="3"/>
        <v>8654209</v>
      </c>
      <c r="P57" s="68">
        <f t="shared" si="4"/>
        <v>10917370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21820</v>
      </c>
      <c r="G58" s="65">
        <f>SUM(G59:G62)</f>
        <v>79012</v>
      </c>
      <c r="H58" s="66">
        <f t="shared" si="1"/>
        <v>100832</v>
      </c>
      <c r="I58" s="67">
        <f aca="true" t="shared" si="13" ref="I58:N58">SUM(I59:I62)</f>
        <v>0</v>
      </c>
      <c r="J58" s="65">
        <f t="shared" si="13"/>
        <v>1013652</v>
      </c>
      <c r="K58" s="65">
        <f t="shared" si="13"/>
        <v>1282994</v>
      </c>
      <c r="L58" s="65">
        <f t="shared" si="13"/>
        <v>2938361</v>
      </c>
      <c r="M58" s="65">
        <f t="shared" si="13"/>
        <v>2795488</v>
      </c>
      <c r="N58" s="65">
        <f t="shared" si="13"/>
        <v>1093164</v>
      </c>
      <c r="O58" s="129">
        <f t="shared" si="3"/>
        <v>9123659</v>
      </c>
      <c r="P58" s="68">
        <f t="shared" si="4"/>
        <v>9224491</v>
      </c>
    </row>
    <row r="59" spans="3:16" s="61" customFormat="1" ht="30" customHeight="1">
      <c r="C59" s="62"/>
      <c r="D59" s="63"/>
      <c r="E59" s="69" t="s">
        <v>48</v>
      </c>
      <c r="F59" s="65">
        <v>14555</v>
      </c>
      <c r="G59" s="65">
        <v>77274</v>
      </c>
      <c r="H59" s="66">
        <f t="shared" si="1"/>
        <v>91829</v>
      </c>
      <c r="I59" s="67">
        <v>0</v>
      </c>
      <c r="J59" s="65">
        <v>853047</v>
      </c>
      <c r="K59" s="65">
        <f>1100451+2060</f>
        <v>1102511</v>
      </c>
      <c r="L59" s="65">
        <v>2719562</v>
      </c>
      <c r="M59" s="65">
        <v>2701675</v>
      </c>
      <c r="N59" s="65">
        <v>1041801</v>
      </c>
      <c r="O59" s="129">
        <f t="shared" si="3"/>
        <v>8418596</v>
      </c>
      <c r="P59" s="68">
        <f t="shared" si="4"/>
        <v>8510425</v>
      </c>
    </row>
    <row r="60" spans="3:16" s="61" customFormat="1" ht="30" customHeight="1">
      <c r="C60" s="62"/>
      <c r="D60" s="63"/>
      <c r="E60" s="72" t="s">
        <v>49</v>
      </c>
      <c r="F60" s="65">
        <v>7265</v>
      </c>
      <c r="G60" s="65">
        <v>1738</v>
      </c>
      <c r="H60" s="66">
        <f t="shared" si="1"/>
        <v>9003</v>
      </c>
      <c r="I60" s="67">
        <v>0</v>
      </c>
      <c r="J60" s="65">
        <v>160605</v>
      </c>
      <c r="K60" s="65">
        <v>180483</v>
      </c>
      <c r="L60" s="65">
        <v>218799</v>
      </c>
      <c r="M60" s="65">
        <v>93813</v>
      </c>
      <c r="N60" s="65">
        <v>51363</v>
      </c>
      <c r="O60" s="129">
        <f t="shared" si="3"/>
        <v>705063</v>
      </c>
      <c r="P60" s="68">
        <f t="shared" si="4"/>
        <v>714066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295195</v>
      </c>
      <c r="G63" s="65">
        <f>SUM(G64)</f>
        <v>612301</v>
      </c>
      <c r="H63" s="66">
        <f t="shared" si="1"/>
        <v>907496</v>
      </c>
      <c r="I63" s="67">
        <f aca="true" t="shared" si="14" ref="I63:N63">SUM(I64)</f>
        <v>0</v>
      </c>
      <c r="J63" s="65">
        <f t="shared" si="14"/>
        <v>1108061</v>
      </c>
      <c r="K63" s="65">
        <f t="shared" si="14"/>
        <v>1755071</v>
      </c>
      <c r="L63" s="65">
        <f t="shared" si="14"/>
        <v>1295480</v>
      </c>
      <c r="M63" s="65">
        <f t="shared" si="14"/>
        <v>1000446</v>
      </c>
      <c r="N63" s="65">
        <f t="shared" si="14"/>
        <v>561961</v>
      </c>
      <c r="O63" s="129">
        <f t="shared" si="3"/>
        <v>5721019</v>
      </c>
      <c r="P63" s="68">
        <f t="shared" si="4"/>
        <v>6628515</v>
      </c>
    </row>
    <row r="64" spans="3:16" s="61" customFormat="1" ht="30" customHeight="1">
      <c r="C64" s="62"/>
      <c r="D64" s="63"/>
      <c r="E64" s="72" t="s">
        <v>52</v>
      </c>
      <c r="F64" s="65">
        <v>295195</v>
      </c>
      <c r="G64" s="65">
        <v>612301</v>
      </c>
      <c r="H64" s="66">
        <f t="shared" si="1"/>
        <v>907496</v>
      </c>
      <c r="I64" s="67">
        <v>0</v>
      </c>
      <c r="J64" s="65">
        <v>1108061</v>
      </c>
      <c r="K64" s="65">
        <v>1755071</v>
      </c>
      <c r="L64" s="65">
        <v>1295480</v>
      </c>
      <c r="M64" s="65">
        <v>1000446</v>
      </c>
      <c r="N64" s="65">
        <v>561961</v>
      </c>
      <c r="O64" s="129">
        <f t="shared" si="3"/>
        <v>5721019</v>
      </c>
      <c r="P64" s="68">
        <f t="shared" si="4"/>
        <v>6628515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3"/>
        <v>0</v>
      </c>
      <c r="P65" s="68">
        <f t="shared" si="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3"/>
        <v>0</v>
      </c>
      <c r="P66" s="68">
        <f t="shared" si="4"/>
        <v>0</v>
      </c>
    </row>
    <row r="67" spans="3:16" s="61" customFormat="1" ht="30" customHeight="1">
      <c r="C67" s="62"/>
      <c r="D67" s="74" t="s">
        <v>55</v>
      </c>
      <c r="E67" s="75"/>
      <c r="F67" s="65">
        <v>128170</v>
      </c>
      <c r="G67" s="65">
        <v>122375</v>
      </c>
      <c r="H67" s="66">
        <f t="shared" si="1"/>
        <v>250545</v>
      </c>
      <c r="I67" s="67">
        <v>0</v>
      </c>
      <c r="J67" s="65">
        <v>1427766</v>
      </c>
      <c r="K67" s="65">
        <v>1083450</v>
      </c>
      <c r="L67" s="65">
        <v>1172615</v>
      </c>
      <c r="M67" s="65">
        <v>1574296</v>
      </c>
      <c r="N67" s="65">
        <v>645748</v>
      </c>
      <c r="O67" s="129">
        <f t="shared" si="3"/>
        <v>5903875</v>
      </c>
      <c r="P67" s="68">
        <f t="shared" si="4"/>
        <v>6154420</v>
      </c>
    </row>
    <row r="68" spans="3:16" s="61" customFormat="1" ht="30" customHeight="1" thickBot="1">
      <c r="C68" s="76"/>
      <c r="D68" s="77" t="s">
        <v>56</v>
      </c>
      <c r="E68" s="78"/>
      <c r="F68" s="79">
        <v>375230</v>
      </c>
      <c r="G68" s="79">
        <v>511880</v>
      </c>
      <c r="H68" s="80">
        <f t="shared" si="1"/>
        <v>887110</v>
      </c>
      <c r="I68" s="81">
        <v>0</v>
      </c>
      <c r="J68" s="79">
        <v>3812384</v>
      </c>
      <c r="K68" s="79">
        <f>2295665+3206</f>
        <v>2298871</v>
      </c>
      <c r="L68" s="79">
        <v>1646735</v>
      </c>
      <c r="M68" s="79">
        <v>1103590</v>
      </c>
      <c r="N68" s="79">
        <v>474328</v>
      </c>
      <c r="O68" s="130">
        <f t="shared" si="3"/>
        <v>9335908</v>
      </c>
      <c r="P68" s="82">
        <f t="shared" si="4"/>
        <v>10223018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73596</v>
      </c>
      <c r="G69" s="60">
        <f>SUM(G70:G78)</f>
        <v>65953</v>
      </c>
      <c r="H69" s="85">
        <f t="shared" si="1"/>
        <v>139549</v>
      </c>
      <c r="I69" s="86">
        <f aca="true" t="shared" si="15" ref="I69:N69">SUM(I70:I78)</f>
        <v>0</v>
      </c>
      <c r="J69" s="60">
        <f t="shared" si="15"/>
        <v>9682804</v>
      </c>
      <c r="K69" s="60">
        <f t="shared" si="15"/>
        <v>10143691</v>
      </c>
      <c r="L69" s="60">
        <f t="shared" si="15"/>
        <v>12673959</v>
      </c>
      <c r="M69" s="60">
        <f t="shared" si="15"/>
        <v>13438695</v>
      </c>
      <c r="N69" s="60">
        <f t="shared" si="15"/>
        <v>9777533</v>
      </c>
      <c r="O69" s="128">
        <f t="shared" si="3"/>
        <v>55716682</v>
      </c>
      <c r="P69" s="87">
        <f t="shared" si="4"/>
        <v>55856231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91">
        <v>0</v>
      </c>
      <c r="J70" s="89">
        <v>1183411</v>
      </c>
      <c r="K70" s="89">
        <v>1860860</v>
      </c>
      <c r="L70" s="89">
        <v>1632549</v>
      </c>
      <c r="M70" s="89">
        <v>1332277</v>
      </c>
      <c r="N70" s="89">
        <v>546240</v>
      </c>
      <c r="O70" s="131">
        <f t="shared" si="3"/>
        <v>6555337</v>
      </c>
      <c r="P70" s="92">
        <f t="shared" si="4"/>
        <v>6555337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"/>
        <v>0</v>
      </c>
      <c r="I71" s="91">
        <v>0</v>
      </c>
      <c r="J71" s="65">
        <v>37098</v>
      </c>
      <c r="K71" s="65">
        <v>31275</v>
      </c>
      <c r="L71" s="65">
        <v>19914</v>
      </c>
      <c r="M71" s="65">
        <v>16105</v>
      </c>
      <c r="N71" s="65">
        <v>33016</v>
      </c>
      <c r="O71" s="129">
        <f t="shared" si="3"/>
        <v>137408</v>
      </c>
      <c r="P71" s="68">
        <f t="shared" si="4"/>
        <v>137408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"/>
        <v>0</v>
      </c>
      <c r="I72" s="91">
        <v>0</v>
      </c>
      <c r="J72" s="65">
        <v>4770721</v>
      </c>
      <c r="K72" s="65">
        <f>3853225+6748</f>
        <v>3859973</v>
      </c>
      <c r="L72" s="65">
        <v>3113363</v>
      </c>
      <c r="M72" s="65">
        <v>1608543</v>
      </c>
      <c r="N72" s="65">
        <v>1108378</v>
      </c>
      <c r="O72" s="129">
        <f t="shared" si="3"/>
        <v>14460978</v>
      </c>
      <c r="P72" s="68">
        <f t="shared" si="4"/>
        <v>14460978</v>
      </c>
    </row>
    <row r="73" spans="3:16" s="61" customFormat="1" ht="30" customHeight="1">
      <c r="C73" s="62"/>
      <c r="D73" s="74" t="s">
        <v>60</v>
      </c>
      <c r="E73" s="75"/>
      <c r="F73" s="65">
        <v>4182</v>
      </c>
      <c r="G73" s="65">
        <v>0</v>
      </c>
      <c r="H73" s="65">
        <f t="shared" si="1"/>
        <v>4182</v>
      </c>
      <c r="I73" s="67">
        <v>0</v>
      </c>
      <c r="J73" s="65">
        <v>456944</v>
      </c>
      <c r="K73" s="65">
        <v>459674</v>
      </c>
      <c r="L73" s="65">
        <v>547518</v>
      </c>
      <c r="M73" s="65">
        <v>857240</v>
      </c>
      <c r="N73" s="65">
        <v>431513</v>
      </c>
      <c r="O73" s="129">
        <f t="shared" si="3"/>
        <v>2752889</v>
      </c>
      <c r="P73" s="68">
        <f t="shared" si="4"/>
        <v>2757071</v>
      </c>
    </row>
    <row r="74" spans="3:16" s="61" customFormat="1" ht="30" customHeight="1">
      <c r="C74" s="62"/>
      <c r="D74" s="74" t="s">
        <v>61</v>
      </c>
      <c r="E74" s="75"/>
      <c r="F74" s="65">
        <v>69414</v>
      </c>
      <c r="G74" s="65">
        <v>65953</v>
      </c>
      <c r="H74" s="65">
        <f t="shared" si="1"/>
        <v>135367</v>
      </c>
      <c r="I74" s="67">
        <v>0</v>
      </c>
      <c r="J74" s="65">
        <v>1459756</v>
      </c>
      <c r="K74" s="65">
        <v>1261451</v>
      </c>
      <c r="L74" s="65">
        <v>1557682</v>
      </c>
      <c r="M74" s="65">
        <v>1139281</v>
      </c>
      <c r="N74" s="65">
        <v>288261</v>
      </c>
      <c r="O74" s="129">
        <f t="shared" si="3"/>
        <v>5706431</v>
      </c>
      <c r="P74" s="68">
        <f t="shared" si="4"/>
        <v>5841798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aca="true" t="shared" si="16" ref="H75:H84">SUM(F75:G75)</f>
        <v>0</v>
      </c>
      <c r="I75" s="91">
        <v>0</v>
      </c>
      <c r="J75" s="65">
        <v>1752586</v>
      </c>
      <c r="K75" s="65">
        <v>2550016</v>
      </c>
      <c r="L75" s="65">
        <v>3647807</v>
      </c>
      <c r="M75" s="65">
        <v>1598818</v>
      </c>
      <c r="N75" s="65">
        <v>1061427</v>
      </c>
      <c r="O75" s="129">
        <f aca="true" t="shared" si="17" ref="O75:O84">SUM(I75:N75)</f>
        <v>10610654</v>
      </c>
      <c r="P75" s="68">
        <f aca="true" t="shared" si="18" ref="P75:P84">SUM(O75,H75)</f>
        <v>10610654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6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14"/>
      <c r="F77" s="65">
        <v>0</v>
      </c>
      <c r="G77" s="65">
        <v>0</v>
      </c>
      <c r="H77" s="66">
        <f t="shared" si="16"/>
        <v>0</v>
      </c>
      <c r="I77" s="91">
        <v>0</v>
      </c>
      <c r="J77" s="65">
        <v>22288</v>
      </c>
      <c r="K77" s="65">
        <v>120442</v>
      </c>
      <c r="L77" s="65">
        <v>2155126</v>
      </c>
      <c r="M77" s="65">
        <v>6886431</v>
      </c>
      <c r="N77" s="65">
        <v>6308698</v>
      </c>
      <c r="O77" s="129">
        <f t="shared" si="17"/>
        <v>15492985</v>
      </c>
      <c r="P77" s="68">
        <f t="shared" si="18"/>
        <v>15492985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6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97">
        <v>0</v>
      </c>
      <c r="J79" s="60">
        <f>SUM(J80:J83)</f>
        <v>4343451</v>
      </c>
      <c r="K79" s="60">
        <f>SUM(K80:K83)</f>
        <v>4732053</v>
      </c>
      <c r="L79" s="60">
        <f>SUM(L80:L83)</f>
        <v>11674663</v>
      </c>
      <c r="M79" s="60">
        <f>SUM(M80:M83)</f>
        <v>28343931</v>
      </c>
      <c r="N79" s="60">
        <f>SUM(N80:N83)</f>
        <v>19681351</v>
      </c>
      <c r="O79" s="128">
        <f t="shared" si="17"/>
        <v>68775449</v>
      </c>
      <c r="P79" s="87">
        <f t="shared" si="18"/>
        <v>68775449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91">
        <v>0</v>
      </c>
      <c r="J80" s="65">
        <v>150981</v>
      </c>
      <c r="K80" s="65">
        <v>307032</v>
      </c>
      <c r="L80" s="65">
        <v>4976212</v>
      </c>
      <c r="M80" s="65">
        <v>14210847</v>
      </c>
      <c r="N80" s="65">
        <v>10861788</v>
      </c>
      <c r="O80" s="129">
        <f t="shared" si="17"/>
        <v>30506860</v>
      </c>
      <c r="P80" s="68">
        <f t="shared" si="18"/>
        <v>30506860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91">
        <v>0</v>
      </c>
      <c r="J81" s="65">
        <v>3931728</v>
      </c>
      <c r="K81" s="65">
        <v>3932932</v>
      </c>
      <c r="L81" s="65">
        <v>5107442</v>
      </c>
      <c r="M81" s="65">
        <v>6764042</v>
      </c>
      <c r="N81" s="65">
        <v>4087504</v>
      </c>
      <c r="O81" s="129">
        <f t="shared" si="17"/>
        <v>23823648</v>
      </c>
      <c r="P81" s="68">
        <f t="shared" si="18"/>
        <v>23823648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91">
        <v>0</v>
      </c>
      <c r="J82" s="65">
        <v>131799</v>
      </c>
      <c r="K82" s="65">
        <v>246795</v>
      </c>
      <c r="L82" s="65">
        <v>1250571</v>
      </c>
      <c r="M82" s="65">
        <v>6291945</v>
      </c>
      <c r="N82" s="65">
        <v>4293154</v>
      </c>
      <c r="O82" s="129">
        <f t="shared" si="17"/>
        <v>12214264</v>
      </c>
      <c r="P82" s="68">
        <f t="shared" si="18"/>
        <v>12214264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98">
        <v>0</v>
      </c>
      <c r="J83" s="79">
        <v>128943</v>
      </c>
      <c r="K83" s="79">
        <v>245294</v>
      </c>
      <c r="L83" s="79">
        <v>340438</v>
      </c>
      <c r="M83" s="79">
        <v>1077097</v>
      </c>
      <c r="N83" s="79">
        <v>438905</v>
      </c>
      <c r="O83" s="130">
        <f t="shared" si="17"/>
        <v>2230677</v>
      </c>
      <c r="P83" s="82">
        <f t="shared" si="18"/>
        <v>2230677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1793167</v>
      </c>
      <c r="G84" s="99">
        <f>SUM(G48,G69,G79)</f>
        <v>3588582</v>
      </c>
      <c r="H84" s="101">
        <f t="shared" si="16"/>
        <v>5381749</v>
      </c>
      <c r="I84" s="102">
        <f aca="true" t="shared" si="19" ref="I84:N84">SUM(I48,I69,I79)</f>
        <v>0</v>
      </c>
      <c r="J84" s="99">
        <f t="shared" si="19"/>
        <v>39506669</v>
      </c>
      <c r="K84" s="99">
        <f t="shared" si="19"/>
        <v>35310496</v>
      </c>
      <c r="L84" s="99">
        <f t="shared" si="19"/>
        <v>41492347</v>
      </c>
      <c r="M84" s="99">
        <f t="shared" si="19"/>
        <v>57219733</v>
      </c>
      <c r="N84" s="99">
        <f t="shared" si="19"/>
        <v>37412299</v>
      </c>
      <c r="O84" s="133">
        <f t="shared" si="17"/>
        <v>210941544</v>
      </c>
      <c r="P84" s="103">
        <f t="shared" si="18"/>
        <v>216323293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21628098</v>
      </c>
      <c r="G10" s="60">
        <f>SUM(G11,G17,G20,G25,G29,G30)</f>
        <v>38044911</v>
      </c>
      <c r="H10" s="85">
        <f>SUM(F10:G10)</f>
        <v>59673009</v>
      </c>
      <c r="I10" s="134">
        <f aca="true" t="shared" si="0" ref="I10:N10">SUM(I11,I17,I20,I25,I29,I30)</f>
        <v>0</v>
      </c>
      <c r="J10" s="60">
        <f t="shared" si="0"/>
        <v>259372348</v>
      </c>
      <c r="K10" s="60">
        <f t="shared" si="0"/>
        <v>206446559</v>
      </c>
      <c r="L10" s="60">
        <f t="shared" si="0"/>
        <v>172864114</v>
      </c>
      <c r="M10" s="60">
        <f t="shared" si="0"/>
        <v>155302058</v>
      </c>
      <c r="N10" s="60">
        <f t="shared" si="0"/>
        <v>79838348</v>
      </c>
      <c r="O10" s="128">
        <f>SUM(I10:N10)</f>
        <v>873823427</v>
      </c>
      <c r="P10" s="87">
        <f>SUM(O10,H10)</f>
        <v>933496436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1880861</v>
      </c>
      <c r="G11" s="65">
        <f>SUM(G12:G16)</f>
        <v>6286358</v>
      </c>
      <c r="H11" s="66">
        <f aca="true" t="shared" si="1" ref="H11:H74">SUM(F11:G11)</f>
        <v>8167219</v>
      </c>
      <c r="I11" s="135">
        <f aca="true" t="shared" si="2" ref="I11:N11">SUM(I12:I16)</f>
        <v>0</v>
      </c>
      <c r="J11" s="65">
        <f t="shared" si="2"/>
        <v>47408017</v>
      </c>
      <c r="K11" s="65">
        <f t="shared" si="2"/>
        <v>35986108</v>
      </c>
      <c r="L11" s="65">
        <f t="shared" si="2"/>
        <v>27061157</v>
      </c>
      <c r="M11" s="65">
        <f t="shared" si="2"/>
        <v>32756162</v>
      </c>
      <c r="N11" s="65">
        <f t="shared" si="2"/>
        <v>24185833</v>
      </c>
      <c r="O11" s="129">
        <f aca="true" t="shared" si="3" ref="O11:O74">SUM(I11:N11)</f>
        <v>167397277</v>
      </c>
      <c r="P11" s="68">
        <f aca="true" t="shared" si="4" ref="P11:P74">SUM(O11,H11)</f>
        <v>175564496</v>
      </c>
    </row>
    <row r="12" spans="3:16" s="61" customFormat="1" ht="30" customHeight="1">
      <c r="C12" s="62"/>
      <c r="D12" s="63"/>
      <c r="E12" s="69" t="s">
        <v>39</v>
      </c>
      <c r="F12" s="65">
        <v>13280</v>
      </c>
      <c r="G12" s="65">
        <v>0</v>
      </c>
      <c r="H12" s="66">
        <f t="shared" si="1"/>
        <v>13280</v>
      </c>
      <c r="I12" s="135">
        <v>0</v>
      </c>
      <c r="J12" s="65">
        <v>30728922</v>
      </c>
      <c r="K12" s="65">
        <v>22422640</v>
      </c>
      <c r="L12" s="65">
        <v>16069087</v>
      </c>
      <c r="M12" s="65">
        <v>21456578</v>
      </c>
      <c r="N12" s="65">
        <v>14537537</v>
      </c>
      <c r="O12" s="129">
        <f t="shared" si="3"/>
        <v>105214764</v>
      </c>
      <c r="P12" s="68">
        <f t="shared" si="4"/>
        <v>105228044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157900</v>
      </c>
      <c r="K13" s="65">
        <v>234090</v>
      </c>
      <c r="L13" s="65">
        <v>631740</v>
      </c>
      <c r="M13" s="65">
        <v>2462165</v>
      </c>
      <c r="N13" s="65">
        <v>2591548</v>
      </c>
      <c r="O13" s="129">
        <f t="shared" si="3"/>
        <v>6077443</v>
      </c>
      <c r="P13" s="68">
        <f t="shared" si="4"/>
        <v>6077443</v>
      </c>
    </row>
    <row r="14" spans="3:16" s="61" customFormat="1" ht="30" customHeight="1">
      <c r="C14" s="62"/>
      <c r="D14" s="63"/>
      <c r="E14" s="69" t="s">
        <v>41</v>
      </c>
      <c r="F14" s="65">
        <v>861301</v>
      </c>
      <c r="G14" s="65">
        <v>2885718</v>
      </c>
      <c r="H14" s="66">
        <f t="shared" si="1"/>
        <v>3747019</v>
      </c>
      <c r="I14" s="135">
        <v>0</v>
      </c>
      <c r="J14" s="65">
        <v>6712663</v>
      </c>
      <c r="K14" s="65">
        <v>6199008</v>
      </c>
      <c r="L14" s="65">
        <v>4063280</v>
      </c>
      <c r="M14" s="65">
        <v>4006639</v>
      </c>
      <c r="N14" s="65">
        <v>4345148</v>
      </c>
      <c r="O14" s="129">
        <f t="shared" si="3"/>
        <v>25326738</v>
      </c>
      <c r="P14" s="68">
        <f t="shared" si="4"/>
        <v>29073757</v>
      </c>
    </row>
    <row r="15" spans="3:16" s="61" customFormat="1" ht="30" customHeight="1">
      <c r="C15" s="62"/>
      <c r="D15" s="63"/>
      <c r="E15" s="69" t="s">
        <v>42</v>
      </c>
      <c r="F15" s="65">
        <v>747400</v>
      </c>
      <c r="G15" s="65">
        <v>2697880</v>
      </c>
      <c r="H15" s="66">
        <f t="shared" si="1"/>
        <v>3445280</v>
      </c>
      <c r="I15" s="135">
        <v>0</v>
      </c>
      <c r="J15" s="65">
        <v>6136992</v>
      </c>
      <c r="K15" s="65">
        <v>3815680</v>
      </c>
      <c r="L15" s="65">
        <v>3675270</v>
      </c>
      <c r="M15" s="65">
        <v>2648590</v>
      </c>
      <c r="N15" s="65">
        <v>1520570</v>
      </c>
      <c r="O15" s="129">
        <f t="shared" si="3"/>
        <v>17797102</v>
      </c>
      <c r="P15" s="68">
        <f t="shared" si="4"/>
        <v>21242382</v>
      </c>
    </row>
    <row r="16" spans="3:16" s="61" customFormat="1" ht="30" customHeight="1">
      <c r="C16" s="62"/>
      <c r="D16" s="63"/>
      <c r="E16" s="69" t="s">
        <v>43</v>
      </c>
      <c r="F16" s="65">
        <v>258880</v>
      </c>
      <c r="G16" s="65">
        <v>702760</v>
      </c>
      <c r="H16" s="66">
        <f t="shared" si="1"/>
        <v>961640</v>
      </c>
      <c r="I16" s="135">
        <v>0</v>
      </c>
      <c r="J16" s="65">
        <v>3671540</v>
      </c>
      <c r="K16" s="65">
        <v>3314690</v>
      </c>
      <c r="L16" s="65">
        <v>2621780</v>
      </c>
      <c r="M16" s="65">
        <v>2182190</v>
      </c>
      <c r="N16" s="65">
        <v>1191030</v>
      </c>
      <c r="O16" s="129">
        <f t="shared" si="3"/>
        <v>12981230</v>
      </c>
      <c r="P16" s="68">
        <f t="shared" si="4"/>
        <v>13942870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7112190</v>
      </c>
      <c r="G17" s="65">
        <f>SUM(G18:G19)</f>
        <v>15687129</v>
      </c>
      <c r="H17" s="66">
        <f t="shared" si="1"/>
        <v>22799319</v>
      </c>
      <c r="I17" s="135">
        <f aca="true" t="shared" si="5" ref="I17:N17">SUM(I18:I19)</f>
        <v>0</v>
      </c>
      <c r="J17" s="65">
        <f t="shared" si="5"/>
        <v>133839788</v>
      </c>
      <c r="K17" s="65">
        <f t="shared" si="5"/>
        <v>104199491</v>
      </c>
      <c r="L17" s="65">
        <f t="shared" si="5"/>
        <v>73877398</v>
      </c>
      <c r="M17" s="65">
        <f t="shared" si="5"/>
        <v>57051084</v>
      </c>
      <c r="N17" s="65">
        <f t="shared" si="5"/>
        <v>27744206</v>
      </c>
      <c r="O17" s="129">
        <f t="shared" si="3"/>
        <v>396711967</v>
      </c>
      <c r="P17" s="68">
        <f t="shared" si="4"/>
        <v>419511286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165430</v>
      </c>
      <c r="H18" s="66">
        <f t="shared" si="1"/>
        <v>165430</v>
      </c>
      <c r="I18" s="135">
        <v>0</v>
      </c>
      <c r="J18" s="65">
        <v>99607984</v>
      </c>
      <c r="K18" s="65">
        <v>79287366</v>
      </c>
      <c r="L18" s="65">
        <v>56835130</v>
      </c>
      <c r="M18" s="65">
        <v>50022544</v>
      </c>
      <c r="N18" s="65">
        <v>24397546</v>
      </c>
      <c r="O18" s="129">
        <f t="shared" si="3"/>
        <v>310150570</v>
      </c>
      <c r="P18" s="68">
        <f t="shared" si="4"/>
        <v>310316000</v>
      </c>
    </row>
    <row r="19" spans="3:16" s="61" customFormat="1" ht="30" customHeight="1">
      <c r="C19" s="62"/>
      <c r="D19" s="63"/>
      <c r="E19" s="69" t="s">
        <v>46</v>
      </c>
      <c r="F19" s="65">
        <v>7112190</v>
      </c>
      <c r="G19" s="65">
        <v>15521699</v>
      </c>
      <c r="H19" s="66">
        <f t="shared" si="1"/>
        <v>22633889</v>
      </c>
      <c r="I19" s="135">
        <v>0</v>
      </c>
      <c r="J19" s="65">
        <v>34231804</v>
      </c>
      <c r="K19" s="65">
        <v>24912125</v>
      </c>
      <c r="L19" s="65">
        <v>17042268</v>
      </c>
      <c r="M19" s="65">
        <v>7028540</v>
      </c>
      <c r="N19" s="65">
        <v>3346660</v>
      </c>
      <c r="O19" s="129">
        <f t="shared" si="3"/>
        <v>86561397</v>
      </c>
      <c r="P19" s="68">
        <f t="shared" si="4"/>
        <v>109195286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218200</v>
      </c>
      <c r="G20" s="65">
        <f>SUM(G21:G24)</f>
        <v>790120</v>
      </c>
      <c r="H20" s="66">
        <f t="shared" si="1"/>
        <v>1008320</v>
      </c>
      <c r="I20" s="135">
        <f aca="true" t="shared" si="6" ref="I20:N20">SUM(I21:I24)</f>
        <v>0</v>
      </c>
      <c r="J20" s="65">
        <f t="shared" si="6"/>
        <v>10136520</v>
      </c>
      <c r="K20" s="65">
        <f t="shared" si="6"/>
        <v>12835640</v>
      </c>
      <c r="L20" s="65">
        <f t="shared" si="6"/>
        <v>29401240</v>
      </c>
      <c r="M20" s="65">
        <f t="shared" si="6"/>
        <v>27960830</v>
      </c>
      <c r="N20" s="65">
        <f t="shared" si="6"/>
        <v>10941143</v>
      </c>
      <c r="O20" s="129">
        <f t="shared" si="3"/>
        <v>91275373</v>
      </c>
      <c r="P20" s="68">
        <f t="shared" si="4"/>
        <v>92283693</v>
      </c>
    </row>
    <row r="21" spans="3:16" s="61" customFormat="1" ht="30" customHeight="1">
      <c r="C21" s="62"/>
      <c r="D21" s="63"/>
      <c r="E21" s="69" t="s">
        <v>48</v>
      </c>
      <c r="F21" s="65">
        <v>145550</v>
      </c>
      <c r="G21" s="65">
        <v>772740</v>
      </c>
      <c r="H21" s="66">
        <f t="shared" si="1"/>
        <v>918290</v>
      </c>
      <c r="I21" s="135">
        <v>0</v>
      </c>
      <c r="J21" s="65">
        <v>8530470</v>
      </c>
      <c r="K21" s="65">
        <f>11010210+20600</f>
        <v>11030810</v>
      </c>
      <c r="L21" s="65">
        <v>27213250</v>
      </c>
      <c r="M21" s="65">
        <v>27022700</v>
      </c>
      <c r="N21" s="65">
        <v>10427513</v>
      </c>
      <c r="O21" s="129">
        <f t="shared" si="3"/>
        <v>84224743</v>
      </c>
      <c r="P21" s="68">
        <f t="shared" si="4"/>
        <v>85143033</v>
      </c>
    </row>
    <row r="22" spans="3:16" s="61" customFormat="1" ht="30" customHeight="1">
      <c r="C22" s="62"/>
      <c r="D22" s="63"/>
      <c r="E22" s="72" t="s">
        <v>49</v>
      </c>
      <c r="F22" s="65">
        <v>72650</v>
      </c>
      <c r="G22" s="65">
        <v>17380</v>
      </c>
      <c r="H22" s="66">
        <f t="shared" si="1"/>
        <v>90030</v>
      </c>
      <c r="I22" s="135">
        <v>0</v>
      </c>
      <c r="J22" s="65">
        <v>1606050</v>
      </c>
      <c r="K22" s="65">
        <v>1804830</v>
      </c>
      <c r="L22" s="65">
        <v>2187990</v>
      </c>
      <c r="M22" s="65">
        <v>938130</v>
      </c>
      <c r="N22" s="65">
        <v>513630</v>
      </c>
      <c r="O22" s="129">
        <f t="shared" si="3"/>
        <v>7050630</v>
      </c>
      <c r="P22" s="68">
        <f t="shared" si="4"/>
        <v>7140660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7369987</v>
      </c>
      <c r="G25" s="65">
        <f>SUM(G26:G28)</f>
        <v>8920411</v>
      </c>
      <c r="H25" s="66">
        <f t="shared" si="1"/>
        <v>16290398</v>
      </c>
      <c r="I25" s="135">
        <f aca="true" t="shared" si="7" ref="I25:N25">SUM(I26:I28)</f>
        <v>0</v>
      </c>
      <c r="J25" s="65">
        <f t="shared" si="7"/>
        <v>15510998</v>
      </c>
      <c r="K25" s="65">
        <f t="shared" si="7"/>
        <v>19545091</v>
      </c>
      <c r="L25" s="65">
        <f t="shared" si="7"/>
        <v>14300371</v>
      </c>
      <c r="M25" s="65">
        <f t="shared" si="7"/>
        <v>10676285</v>
      </c>
      <c r="N25" s="65">
        <f t="shared" si="7"/>
        <v>5670370</v>
      </c>
      <c r="O25" s="129">
        <f t="shared" si="3"/>
        <v>65703115</v>
      </c>
      <c r="P25" s="68">
        <f t="shared" si="4"/>
        <v>81993513</v>
      </c>
    </row>
    <row r="26" spans="3:16" s="61" customFormat="1" ht="30" customHeight="1">
      <c r="C26" s="62"/>
      <c r="D26" s="63"/>
      <c r="E26" s="72" t="s">
        <v>52</v>
      </c>
      <c r="F26" s="65">
        <v>2951950</v>
      </c>
      <c r="G26" s="65">
        <v>6123010</v>
      </c>
      <c r="H26" s="66">
        <f t="shared" si="1"/>
        <v>9074960</v>
      </c>
      <c r="I26" s="135">
        <v>0</v>
      </c>
      <c r="J26" s="65">
        <v>11080610</v>
      </c>
      <c r="K26" s="65">
        <v>17550710</v>
      </c>
      <c r="L26" s="65">
        <v>12954800</v>
      </c>
      <c r="M26" s="65">
        <v>10004460</v>
      </c>
      <c r="N26" s="65">
        <v>5619610</v>
      </c>
      <c r="O26" s="129">
        <f t="shared" si="3"/>
        <v>57210190</v>
      </c>
      <c r="P26" s="68">
        <f t="shared" si="4"/>
        <v>66285150</v>
      </c>
    </row>
    <row r="27" spans="3:16" s="61" customFormat="1" ht="30" customHeight="1">
      <c r="C27" s="62"/>
      <c r="D27" s="63"/>
      <c r="E27" s="72" t="s">
        <v>53</v>
      </c>
      <c r="F27" s="65">
        <v>640914</v>
      </c>
      <c r="G27" s="65">
        <v>392650</v>
      </c>
      <c r="H27" s="66">
        <f t="shared" si="1"/>
        <v>1033564</v>
      </c>
      <c r="I27" s="135">
        <v>0</v>
      </c>
      <c r="J27" s="65">
        <v>1109768</v>
      </c>
      <c r="K27" s="65">
        <v>658138</v>
      </c>
      <c r="L27" s="65">
        <v>451854</v>
      </c>
      <c r="M27" s="65">
        <v>135970</v>
      </c>
      <c r="N27" s="65">
        <v>23760</v>
      </c>
      <c r="O27" s="129">
        <f t="shared" si="3"/>
        <v>2379490</v>
      </c>
      <c r="P27" s="68">
        <f t="shared" si="4"/>
        <v>3413054</v>
      </c>
    </row>
    <row r="28" spans="3:16" s="61" customFormat="1" ht="30" customHeight="1">
      <c r="C28" s="62"/>
      <c r="D28" s="63"/>
      <c r="E28" s="72" t="s">
        <v>54</v>
      </c>
      <c r="F28" s="65">
        <v>3777123</v>
      </c>
      <c r="G28" s="65">
        <v>2404751</v>
      </c>
      <c r="H28" s="66">
        <f t="shared" si="1"/>
        <v>6181874</v>
      </c>
      <c r="I28" s="135">
        <v>0</v>
      </c>
      <c r="J28" s="65">
        <v>3320620</v>
      </c>
      <c r="K28" s="65">
        <v>1336243</v>
      </c>
      <c r="L28" s="65">
        <v>893717</v>
      </c>
      <c r="M28" s="65">
        <v>535855</v>
      </c>
      <c r="N28" s="65">
        <v>27000</v>
      </c>
      <c r="O28" s="129">
        <f t="shared" si="3"/>
        <v>6113435</v>
      </c>
      <c r="P28" s="68">
        <f t="shared" si="4"/>
        <v>12295309</v>
      </c>
    </row>
    <row r="29" spans="3:16" s="61" customFormat="1" ht="30" customHeight="1">
      <c r="C29" s="62"/>
      <c r="D29" s="74" t="s">
        <v>55</v>
      </c>
      <c r="E29" s="75"/>
      <c r="F29" s="65">
        <v>1293958</v>
      </c>
      <c r="G29" s="65">
        <v>1242003</v>
      </c>
      <c r="H29" s="66">
        <f t="shared" si="1"/>
        <v>2535961</v>
      </c>
      <c r="I29" s="135">
        <v>0</v>
      </c>
      <c r="J29" s="65">
        <v>14334900</v>
      </c>
      <c r="K29" s="65">
        <v>10882072</v>
      </c>
      <c r="L29" s="65">
        <v>11748967</v>
      </c>
      <c r="M29" s="65">
        <v>15808549</v>
      </c>
      <c r="N29" s="65">
        <v>6543566</v>
      </c>
      <c r="O29" s="129">
        <f t="shared" si="3"/>
        <v>59318054</v>
      </c>
      <c r="P29" s="68">
        <f t="shared" si="4"/>
        <v>61854015</v>
      </c>
    </row>
    <row r="30" spans="3:16" s="61" customFormat="1" ht="30" customHeight="1" thickBot="1">
      <c r="C30" s="76"/>
      <c r="D30" s="77" t="s">
        <v>56</v>
      </c>
      <c r="E30" s="78"/>
      <c r="F30" s="79">
        <v>3752902</v>
      </c>
      <c r="G30" s="79">
        <v>5118890</v>
      </c>
      <c r="H30" s="80">
        <f t="shared" si="1"/>
        <v>8871792</v>
      </c>
      <c r="I30" s="136">
        <v>0</v>
      </c>
      <c r="J30" s="79">
        <v>38142125</v>
      </c>
      <c r="K30" s="79">
        <f>22966097+32060</f>
        <v>22998157</v>
      </c>
      <c r="L30" s="79">
        <v>16474981</v>
      </c>
      <c r="M30" s="79">
        <v>11049148</v>
      </c>
      <c r="N30" s="79">
        <v>4753230</v>
      </c>
      <c r="O30" s="130">
        <f t="shared" si="3"/>
        <v>93417641</v>
      </c>
      <c r="P30" s="82">
        <f t="shared" si="4"/>
        <v>102289433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735960</v>
      </c>
      <c r="G31" s="60">
        <f>SUM(G32:G40)</f>
        <v>659530</v>
      </c>
      <c r="H31" s="85">
        <f t="shared" si="1"/>
        <v>1395490</v>
      </c>
      <c r="I31" s="134">
        <f aca="true" t="shared" si="8" ref="I31:N31">SUM(I32:I40)</f>
        <v>0</v>
      </c>
      <c r="J31" s="60">
        <f t="shared" si="8"/>
        <v>96832143</v>
      </c>
      <c r="K31" s="60">
        <f t="shared" si="8"/>
        <v>101436910</v>
      </c>
      <c r="L31" s="60">
        <f t="shared" si="8"/>
        <v>126748185</v>
      </c>
      <c r="M31" s="60">
        <f t="shared" si="8"/>
        <v>134389573</v>
      </c>
      <c r="N31" s="60">
        <f t="shared" si="8"/>
        <v>97784845</v>
      </c>
      <c r="O31" s="128">
        <f t="shared" si="3"/>
        <v>557191656</v>
      </c>
      <c r="P31" s="87">
        <f t="shared" si="4"/>
        <v>558587146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11834110</v>
      </c>
      <c r="K32" s="89">
        <v>18608600</v>
      </c>
      <c r="L32" s="89">
        <v>16325490</v>
      </c>
      <c r="M32" s="89">
        <v>13322770</v>
      </c>
      <c r="N32" s="89">
        <v>5462400</v>
      </c>
      <c r="O32" s="131">
        <f t="shared" si="3"/>
        <v>65553370</v>
      </c>
      <c r="P32" s="92">
        <f t="shared" si="4"/>
        <v>65553370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370980</v>
      </c>
      <c r="K33" s="65">
        <v>312750</v>
      </c>
      <c r="L33" s="65">
        <v>199140</v>
      </c>
      <c r="M33" s="65">
        <v>161050</v>
      </c>
      <c r="N33" s="65">
        <v>330160</v>
      </c>
      <c r="O33" s="129">
        <f t="shared" si="3"/>
        <v>1374080</v>
      </c>
      <c r="P33" s="68">
        <f t="shared" si="4"/>
        <v>1374080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47711313</v>
      </c>
      <c r="K34" s="65">
        <f>38532250+67480</f>
        <v>38599730</v>
      </c>
      <c r="L34" s="65">
        <v>31142225</v>
      </c>
      <c r="M34" s="65">
        <v>16088053</v>
      </c>
      <c r="N34" s="65">
        <v>11089175</v>
      </c>
      <c r="O34" s="129">
        <f t="shared" si="3"/>
        <v>144630496</v>
      </c>
      <c r="P34" s="68">
        <f t="shared" si="4"/>
        <v>144630496</v>
      </c>
    </row>
    <row r="35" spans="3:16" s="61" customFormat="1" ht="30" customHeight="1">
      <c r="C35" s="62"/>
      <c r="D35" s="74" t="s">
        <v>60</v>
      </c>
      <c r="E35" s="75"/>
      <c r="F35" s="65">
        <v>41820</v>
      </c>
      <c r="G35" s="65">
        <v>0</v>
      </c>
      <c r="H35" s="66">
        <f t="shared" si="1"/>
        <v>41820</v>
      </c>
      <c r="I35" s="135">
        <v>0</v>
      </c>
      <c r="J35" s="65">
        <v>4569440</v>
      </c>
      <c r="K35" s="65">
        <v>4596740</v>
      </c>
      <c r="L35" s="65">
        <v>5475180</v>
      </c>
      <c r="M35" s="65">
        <v>8572400</v>
      </c>
      <c r="N35" s="65">
        <v>4315130</v>
      </c>
      <c r="O35" s="129">
        <f t="shared" si="3"/>
        <v>27528890</v>
      </c>
      <c r="P35" s="68">
        <f t="shared" si="4"/>
        <v>27570710</v>
      </c>
    </row>
    <row r="36" spans="3:16" s="61" customFormat="1" ht="30" customHeight="1">
      <c r="C36" s="62"/>
      <c r="D36" s="74" t="s">
        <v>61</v>
      </c>
      <c r="E36" s="75"/>
      <c r="F36" s="65">
        <v>694140</v>
      </c>
      <c r="G36" s="65">
        <v>659530</v>
      </c>
      <c r="H36" s="66">
        <f t="shared" si="1"/>
        <v>1353670</v>
      </c>
      <c r="I36" s="135">
        <v>0</v>
      </c>
      <c r="J36" s="65">
        <v>14597560</v>
      </c>
      <c r="K36" s="65">
        <v>12614510</v>
      </c>
      <c r="L36" s="65">
        <v>15576820</v>
      </c>
      <c r="M36" s="65">
        <v>11392810</v>
      </c>
      <c r="N36" s="65">
        <v>2882610</v>
      </c>
      <c r="O36" s="129">
        <f t="shared" si="3"/>
        <v>57064310</v>
      </c>
      <c r="P36" s="68">
        <f t="shared" si="4"/>
        <v>58417980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17525860</v>
      </c>
      <c r="K37" s="65">
        <v>25500160</v>
      </c>
      <c r="L37" s="65">
        <v>36478070</v>
      </c>
      <c r="M37" s="65">
        <v>15988180</v>
      </c>
      <c r="N37" s="65">
        <v>10618390</v>
      </c>
      <c r="O37" s="129">
        <f t="shared" si="3"/>
        <v>106110660</v>
      </c>
      <c r="P37" s="68">
        <f t="shared" si="4"/>
        <v>106110660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20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222880</v>
      </c>
      <c r="K39" s="65">
        <v>1204420</v>
      </c>
      <c r="L39" s="65">
        <v>21551260</v>
      </c>
      <c r="M39" s="65">
        <v>68864310</v>
      </c>
      <c r="N39" s="65">
        <v>63086980</v>
      </c>
      <c r="O39" s="129">
        <f t="shared" si="3"/>
        <v>154929850</v>
      </c>
      <c r="P39" s="68">
        <f t="shared" si="4"/>
        <v>154929850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43455403</v>
      </c>
      <c r="K41" s="60">
        <f>SUM(K42:K45)</f>
        <v>47324502</v>
      </c>
      <c r="L41" s="60">
        <f>SUM(L42:L45)</f>
        <v>116771278</v>
      </c>
      <c r="M41" s="60">
        <f>SUM(M42:M45)</f>
        <v>283587551</v>
      </c>
      <c r="N41" s="60">
        <f>SUM(N42:N45)</f>
        <v>196923050</v>
      </c>
      <c r="O41" s="128">
        <f t="shared" si="3"/>
        <v>688061784</v>
      </c>
      <c r="P41" s="87">
        <f t="shared" si="4"/>
        <v>688061784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1516213</v>
      </c>
      <c r="K42" s="65">
        <v>3070320</v>
      </c>
      <c r="L42" s="65">
        <v>49782453</v>
      </c>
      <c r="M42" s="65">
        <v>142169564</v>
      </c>
      <c r="N42" s="65">
        <v>108681580</v>
      </c>
      <c r="O42" s="129">
        <f t="shared" si="3"/>
        <v>305220130</v>
      </c>
      <c r="P42" s="68">
        <f t="shared" si="4"/>
        <v>305220130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39331770</v>
      </c>
      <c r="K43" s="65">
        <v>39333292</v>
      </c>
      <c r="L43" s="65">
        <v>51078735</v>
      </c>
      <c r="M43" s="65">
        <v>67673076</v>
      </c>
      <c r="N43" s="65">
        <v>40903452</v>
      </c>
      <c r="O43" s="129">
        <f t="shared" si="3"/>
        <v>238320325</v>
      </c>
      <c r="P43" s="68">
        <f t="shared" si="4"/>
        <v>238320325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1"/>
        <v>0</v>
      </c>
      <c r="I44" s="137">
        <v>0</v>
      </c>
      <c r="J44" s="65">
        <v>1317990</v>
      </c>
      <c r="K44" s="65">
        <v>2467950</v>
      </c>
      <c r="L44" s="65">
        <v>12505710</v>
      </c>
      <c r="M44" s="65">
        <v>62973941</v>
      </c>
      <c r="N44" s="65">
        <v>42948968</v>
      </c>
      <c r="O44" s="129">
        <f t="shared" si="3"/>
        <v>122214559</v>
      </c>
      <c r="P44" s="68">
        <f t="shared" si="4"/>
        <v>122214559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1"/>
        <v>0</v>
      </c>
      <c r="I45" s="140">
        <v>0</v>
      </c>
      <c r="J45" s="79">
        <v>1289430</v>
      </c>
      <c r="K45" s="79">
        <v>2452940</v>
      </c>
      <c r="L45" s="79">
        <v>3404380</v>
      </c>
      <c r="M45" s="79">
        <v>10770970</v>
      </c>
      <c r="N45" s="79">
        <v>4389050</v>
      </c>
      <c r="O45" s="130">
        <f t="shared" si="3"/>
        <v>22306770</v>
      </c>
      <c r="P45" s="82">
        <f t="shared" si="4"/>
        <v>22306770</v>
      </c>
    </row>
    <row r="46" spans="3:16" s="61" customFormat="1" ht="30" customHeight="1" thickBot="1">
      <c r="C46" s="217" t="s">
        <v>70</v>
      </c>
      <c r="D46" s="218"/>
      <c r="E46" s="218"/>
      <c r="F46" s="99">
        <f>SUM(F10,F31,F41)</f>
        <v>22364058</v>
      </c>
      <c r="G46" s="99">
        <f>SUM(G10,G31,G41)</f>
        <v>38704441</v>
      </c>
      <c r="H46" s="101">
        <f>SUM(F46:G46)</f>
        <v>61068499</v>
      </c>
      <c r="I46" s="141">
        <f aca="true" t="shared" si="9" ref="I46:N46">SUM(I10,I31,I41)</f>
        <v>0</v>
      </c>
      <c r="J46" s="99">
        <f t="shared" si="9"/>
        <v>399659894</v>
      </c>
      <c r="K46" s="99">
        <f t="shared" si="9"/>
        <v>355207971</v>
      </c>
      <c r="L46" s="99">
        <f t="shared" si="9"/>
        <v>416383577</v>
      </c>
      <c r="M46" s="99">
        <f t="shared" si="9"/>
        <v>573279182</v>
      </c>
      <c r="N46" s="99">
        <f t="shared" si="9"/>
        <v>374546243</v>
      </c>
      <c r="O46" s="133">
        <f t="shared" si="3"/>
        <v>2119076867</v>
      </c>
      <c r="P46" s="103">
        <f t="shared" si="4"/>
        <v>2180145366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19611243</v>
      </c>
      <c r="G48" s="60">
        <f>SUM(G49,G55,G58,G63,G67,G68)</f>
        <v>34451734</v>
      </c>
      <c r="H48" s="85">
        <f t="shared" si="1"/>
        <v>54062977</v>
      </c>
      <c r="I48" s="134">
        <f aca="true" t="shared" si="10" ref="I48:N48">SUM(I49,I55,I58,I63,I67,I68)</f>
        <v>0</v>
      </c>
      <c r="J48" s="60">
        <f t="shared" si="10"/>
        <v>234486882</v>
      </c>
      <c r="K48" s="60">
        <f t="shared" si="10"/>
        <v>185888073</v>
      </c>
      <c r="L48" s="60">
        <f t="shared" si="10"/>
        <v>155191490</v>
      </c>
      <c r="M48" s="60">
        <f t="shared" si="10"/>
        <v>139805734</v>
      </c>
      <c r="N48" s="60">
        <f t="shared" si="10"/>
        <v>71626650</v>
      </c>
      <c r="O48" s="128">
        <f t="shared" si="3"/>
        <v>786998829</v>
      </c>
      <c r="P48" s="87">
        <f t="shared" si="4"/>
        <v>841061806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1668776</v>
      </c>
      <c r="G49" s="65">
        <f>SUM(G50:G54)</f>
        <v>5574388</v>
      </c>
      <c r="H49" s="66">
        <f t="shared" si="1"/>
        <v>7243164</v>
      </c>
      <c r="I49" s="135">
        <f aca="true" t="shared" si="11" ref="I49:N49">SUM(I50:I54)</f>
        <v>0</v>
      </c>
      <c r="J49" s="65">
        <f t="shared" si="11"/>
        <v>41983729</v>
      </c>
      <c r="K49" s="65">
        <f t="shared" si="11"/>
        <v>31910243</v>
      </c>
      <c r="L49" s="65">
        <f t="shared" si="11"/>
        <v>24007893</v>
      </c>
      <c r="M49" s="65">
        <f t="shared" si="11"/>
        <v>29209340</v>
      </c>
      <c r="N49" s="65">
        <f t="shared" si="11"/>
        <v>21580601</v>
      </c>
      <c r="O49" s="129">
        <f t="shared" si="3"/>
        <v>148691806</v>
      </c>
      <c r="P49" s="68">
        <f t="shared" si="4"/>
        <v>155934970</v>
      </c>
    </row>
    <row r="50" spans="3:16" s="61" customFormat="1" ht="30" customHeight="1">
      <c r="C50" s="62"/>
      <c r="D50" s="63"/>
      <c r="E50" s="69" t="s">
        <v>39</v>
      </c>
      <c r="F50" s="65">
        <v>11952</v>
      </c>
      <c r="G50" s="65">
        <v>0</v>
      </c>
      <c r="H50" s="66">
        <f t="shared" si="1"/>
        <v>11952</v>
      </c>
      <c r="I50" s="135">
        <v>0</v>
      </c>
      <c r="J50" s="65">
        <v>27172730</v>
      </c>
      <c r="K50" s="65">
        <v>19910129</v>
      </c>
      <c r="L50" s="65">
        <v>14233478</v>
      </c>
      <c r="M50" s="65">
        <v>19143665</v>
      </c>
      <c r="N50" s="65">
        <v>12955165</v>
      </c>
      <c r="O50" s="129">
        <f t="shared" si="3"/>
        <v>93415167</v>
      </c>
      <c r="P50" s="68">
        <f t="shared" si="4"/>
        <v>93427119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135">
        <v>0</v>
      </c>
      <c r="J51" s="65">
        <v>142110</v>
      </c>
      <c r="K51" s="65">
        <v>210681</v>
      </c>
      <c r="L51" s="65">
        <v>567214</v>
      </c>
      <c r="M51" s="65">
        <v>2151801</v>
      </c>
      <c r="N51" s="65">
        <v>2308982</v>
      </c>
      <c r="O51" s="129">
        <f t="shared" si="3"/>
        <v>5380788</v>
      </c>
      <c r="P51" s="68">
        <f t="shared" si="4"/>
        <v>5380788</v>
      </c>
    </row>
    <row r="52" spans="3:16" s="61" customFormat="1" ht="30" customHeight="1">
      <c r="C52" s="62"/>
      <c r="D52" s="63"/>
      <c r="E52" s="69" t="s">
        <v>41</v>
      </c>
      <c r="F52" s="65">
        <v>762581</v>
      </c>
      <c r="G52" s="65">
        <v>2557625</v>
      </c>
      <c r="H52" s="66">
        <f t="shared" si="1"/>
        <v>3320206</v>
      </c>
      <c r="I52" s="135">
        <v>0</v>
      </c>
      <c r="J52" s="65">
        <v>5964312</v>
      </c>
      <c r="K52" s="65">
        <v>5488563</v>
      </c>
      <c r="L52" s="65">
        <v>3610006</v>
      </c>
      <c r="M52" s="65">
        <v>3586567</v>
      </c>
      <c r="N52" s="65">
        <v>3894783</v>
      </c>
      <c r="O52" s="129">
        <f t="shared" si="3"/>
        <v>22544231</v>
      </c>
      <c r="P52" s="68">
        <f t="shared" si="4"/>
        <v>25864437</v>
      </c>
    </row>
    <row r="53" spans="3:16" s="61" customFormat="1" ht="30" customHeight="1">
      <c r="C53" s="62"/>
      <c r="D53" s="63"/>
      <c r="E53" s="69" t="s">
        <v>42</v>
      </c>
      <c r="F53" s="65">
        <v>664666</v>
      </c>
      <c r="G53" s="65">
        <v>2402422</v>
      </c>
      <c r="H53" s="66">
        <f t="shared" si="1"/>
        <v>3067088</v>
      </c>
      <c r="I53" s="135">
        <v>0</v>
      </c>
      <c r="J53" s="65">
        <v>5431793</v>
      </c>
      <c r="K53" s="65">
        <v>3356705</v>
      </c>
      <c r="L53" s="65">
        <v>3253859</v>
      </c>
      <c r="M53" s="65">
        <v>2360382</v>
      </c>
      <c r="N53" s="65">
        <v>1360583</v>
      </c>
      <c r="O53" s="129">
        <f t="shared" si="3"/>
        <v>15763322</v>
      </c>
      <c r="P53" s="68">
        <f t="shared" si="4"/>
        <v>18830410</v>
      </c>
    </row>
    <row r="54" spans="3:16" s="61" customFormat="1" ht="30" customHeight="1">
      <c r="C54" s="62"/>
      <c r="D54" s="63"/>
      <c r="E54" s="69" t="s">
        <v>43</v>
      </c>
      <c r="F54" s="65">
        <v>229577</v>
      </c>
      <c r="G54" s="65">
        <v>614341</v>
      </c>
      <c r="H54" s="66">
        <f t="shared" si="1"/>
        <v>843918</v>
      </c>
      <c r="I54" s="135">
        <v>0</v>
      </c>
      <c r="J54" s="65">
        <v>3272784</v>
      </c>
      <c r="K54" s="65">
        <v>2944165</v>
      </c>
      <c r="L54" s="65">
        <v>2343336</v>
      </c>
      <c r="M54" s="65">
        <v>1966925</v>
      </c>
      <c r="N54" s="65">
        <v>1061088</v>
      </c>
      <c r="O54" s="129">
        <f t="shared" si="3"/>
        <v>11588298</v>
      </c>
      <c r="P54" s="68">
        <f t="shared" si="4"/>
        <v>12432216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6295669</v>
      </c>
      <c r="G55" s="65">
        <f>SUM(G56:G57)</f>
        <v>13993477</v>
      </c>
      <c r="H55" s="66">
        <f t="shared" si="1"/>
        <v>20289146</v>
      </c>
      <c r="I55" s="135">
        <f aca="true" t="shared" si="12" ref="I55:N55">SUM(I56:I57)</f>
        <v>0</v>
      </c>
      <c r="J55" s="65">
        <f t="shared" si="12"/>
        <v>118980738</v>
      </c>
      <c r="K55" s="65">
        <f t="shared" si="12"/>
        <v>92564025</v>
      </c>
      <c r="L55" s="65">
        <f t="shared" si="12"/>
        <v>65544368</v>
      </c>
      <c r="M55" s="65">
        <f t="shared" si="12"/>
        <v>50938264</v>
      </c>
      <c r="N55" s="65">
        <f t="shared" si="12"/>
        <v>24829848</v>
      </c>
      <c r="O55" s="129">
        <f t="shared" si="3"/>
        <v>352857243</v>
      </c>
      <c r="P55" s="68">
        <f t="shared" si="4"/>
        <v>373146389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148887</v>
      </c>
      <c r="H56" s="66">
        <f t="shared" si="1"/>
        <v>148887</v>
      </c>
      <c r="I56" s="135">
        <v>0</v>
      </c>
      <c r="J56" s="65">
        <v>88604548</v>
      </c>
      <c r="K56" s="65">
        <v>70475129</v>
      </c>
      <c r="L56" s="65">
        <v>50501872</v>
      </c>
      <c r="M56" s="65">
        <v>44626664</v>
      </c>
      <c r="N56" s="65">
        <v>21828344</v>
      </c>
      <c r="O56" s="129">
        <f t="shared" si="3"/>
        <v>276036557</v>
      </c>
      <c r="P56" s="68">
        <f t="shared" si="4"/>
        <v>276185444</v>
      </c>
    </row>
    <row r="57" spans="3:16" s="61" customFormat="1" ht="30" customHeight="1">
      <c r="C57" s="62"/>
      <c r="D57" s="63"/>
      <c r="E57" s="69" t="s">
        <v>46</v>
      </c>
      <c r="F57" s="65">
        <v>6295669</v>
      </c>
      <c r="G57" s="65">
        <v>13844590</v>
      </c>
      <c r="H57" s="66">
        <f t="shared" si="1"/>
        <v>20140259</v>
      </c>
      <c r="I57" s="135">
        <v>0</v>
      </c>
      <c r="J57" s="65">
        <v>30376190</v>
      </c>
      <c r="K57" s="65">
        <v>22088896</v>
      </c>
      <c r="L57" s="65">
        <v>15042496</v>
      </c>
      <c r="M57" s="65">
        <v>6311600</v>
      </c>
      <c r="N57" s="65">
        <v>3001504</v>
      </c>
      <c r="O57" s="129">
        <f t="shared" si="3"/>
        <v>76820686</v>
      </c>
      <c r="P57" s="68">
        <f t="shared" si="4"/>
        <v>96960945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194859</v>
      </c>
      <c r="G58" s="65">
        <f>SUM(G59:G62)</f>
        <v>697080</v>
      </c>
      <c r="H58" s="66">
        <f t="shared" si="1"/>
        <v>891939</v>
      </c>
      <c r="I58" s="135">
        <f aca="true" t="shared" si="13" ref="I58:N58">SUM(I59:I62)</f>
        <v>0</v>
      </c>
      <c r="J58" s="65">
        <f t="shared" si="13"/>
        <v>9022283</v>
      </c>
      <c r="K58" s="65">
        <f t="shared" si="13"/>
        <v>11423219</v>
      </c>
      <c r="L58" s="65">
        <f t="shared" si="13"/>
        <v>26237675</v>
      </c>
      <c r="M58" s="65">
        <f t="shared" si="13"/>
        <v>24923724</v>
      </c>
      <c r="N58" s="65">
        <f t="shared" si="13"/>
        <v>9685685</v>
      </c>
      <c r="O58" s="129">
        <f t="shared" si="3"/>
        <v>81292586</v>
      </c>
      <c r="P58" s="68">
        <f t="shared" si="4"/>
        <v>82184525</v>
      </c>
    </row>
    <row r="59" spans="3:16" s="61" customFormat="1" ht="30" customHeight="1">
      <c r="C59" s="62"/>
      <c r="D59" s="63"/>
      <c r="E59" s="69" t="s">
        <v>48</v>
      </c>
      <c r="F59" s="65">
        <v>129474</v>
      </c>
      <c r="G59" s="65">
        <v>681438</v>
      </c>
      <c r="H59" s="66">
        <f t="shared" si="1"/>
        <v>810912</v>
      </c>
      <c r="I59" s="135">
        <v>0</v>
      </c>
      <c r="J59" s="65">
        <v>7592804</v>
      </c>
      <c r="K59" s="65">
        <f>9783907+18540</f>
        <v>9802447</v>
      </c>
      <c r="L59" s="65">
        <v>24293850</v>
      </c>
      <c r="M59" s="65">
        <v>24083882</v>
      </c>
      <c r="N59" s="65">
        <v>9223418</v>
      </c>
      <c r="O59" s="129">
        <f t="shared" si="3"/>
        <v>74996401</v>
      </c>
      <c r="P59" s="68">
        <f t="shared" si="4"/>
        <v>75807313</v>
      </c>
    </row>
    <row r="60" spans="3:16" s="61" customFormat="1" ht="30" customHeight="1">
      <c r="C60" s="62"/>
      <c r="D60" s="63"/>
      <c r="E60" s="72" t="s">
        <v>49</v>
      </c>
      <c r="F60" s="65">
        <v>65385</v>
      </c>
      <c r="G60" s="65">
        <v>15642</v>
      </c>
      <c r="H60" s="66">
        <f t="shared" si="1"/>
        <v>81027</v>
      </c>
      <c r="I60" s="135">
        <v>0</v>
      </c>
      <c r="J60" s="65">
        <v>1429479</v>
      </c>
      <c r="K60" s="65">
        <v>1620772</v>
      </c>
      <c r="L60" s="65">
        <v>1943825</v>
      </c>
      <c r="M60" s="65">
        <v>839842</v>
      </c>
      <c r="N60" s="65">
        <v>462267</v>
      </c>
      <c r="O60" s="129">
        <f t="shared" si="3"/>
        <v>6296185</v>
      </c>
      <c r="P60" s="68">
        <f t="shared" si="4"/>
        <v>6377212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6548350</v>
      </c>
      <c r="G63" s="65">
        <f>SUM(G64:G66)</f>
        <v>7961221</v>
      </c>
      <c r="H63" s="66">
        <f t="shared" si="1"/>
        <v>14509571</v>
      </c>
      <c r="I63" s="135">
        <f aca="true" t="shared" si="14" ref="I63:N63">SUM(I64:I66)</f>
        <v>0</v>
      </c>
      <c r="J63" s="65">
        <f t="shared" si="14"/>
        <v>13753821</v>
      </c>
      <c r="K63" s="65">
        <f t="shared" si="14"/>
        <v>17342114</v>
      </c>
      <c r="L63" s="65">
        <f t="shared" si="14"/>
        <v>12646643</v>
      </c>
      <c r="M63" s="65">
        <f t="shared" si="14"/>
        <v>9546198</v>
      </c>
      <c r="N63" s="65">
        <f t="shared" si="14"/>
        <v>5054100</v>
      </c>
      <c r="O63" s="129">
        <f t="shared" si="3"/>
        <v>58342876</v>
      </c>
      <c r="P63" s="68">
        <f t="shared" si="4"/>
        <v>72852447</v>
      </c>
    </row>
    <row r="64" spans="3:16" s="61" customFormat="1" ht="30" customHeight="1">
      <c r="C64" s="62"/>
      <c r="D64" s="63"/>
      <c r="E64" s="72" t="s">
        <v>52</v>
      </c>
      <c r="F64" s="65">
        <v>2627283</v>
      </c>
      <c r="G64" s="65">
        <v>5477489</v>
      </c>
      <c r="H64" s="66">
        <f t="shared" si="1"/>
        <v>8104772</v>
      </c>
      <c r="I64" s="135">
        <v>0</v>
      </c>
      <c r="J64" s="65">
        <v>9857330</v>
      </c>
      <c r="K64" s="65">
        <v>15573645</v>
      </c>
      <c r="L64" s="65">
        <v>11480594</v>
      </c>
      <c r="M64" s="65">
        <v>8952926</v>
      </c>
      <c r="N64" s="65">
        <v>5008416</v>
      </c>
      <c r="O64" s="129">
        <f t="shared" si="3"/>
        <v>50872911</v>
      </c>
      <c r="P64" s="68">
        <f t="shared" si="4"/>
        <v>58977683</v>
      </c>
    </row>
    <row r="65" spans="3:16" s="61" customFormat="1" ht="30" customHeight="1">
      <c r="C65" s="62"/>
      <c r="D65" s="63"/>
      <c r="E65" s="72" t="s">
        <v>53</v>
      </c>
      <c r="F65" s="65">
        <v>572720</v>
      </c>
      <c r="G65" s="65">
        <v>344633</v>
      </c>
      <c r="H65" s="66">
        <f t="shared" si="1"/>
        <v>917353</v>
      </c>
      <c r="I65" s="135">
        <v>0</v>
      </c>
      <c r="J65" s="65">
        <v>992175</v>
      </c>
      <c r="K65" s="65">
        <v>587321</v>
      </c>
      <c r="L65" s="65">
        <v>401093</v>
      </c>
      <c r="M65" s="65">
        <v>117103</v>
      </c>
      <c r="N65" s="65">
        <v>21384</v>
      </c>
      <c r="O65" s="129">
        <f t="shared" si="3"/>
        <v>2119076</v>
      </c>
      <c r="P65" s="68">
        <f t="shared" si="4"/>
        <v>3036429</v>
      </c>
    </row>
    <row r="66" spans="3:16" s="61" customFormat="1" ht="30" customHeight="1">
      <c r="C66" s="62"/>
      <c r="D66" s="63"/>
      <c r="E66" s="72" t="s">
        <v>54</v>
      </c>
      <c r="F66" s="65">
        <v>3348347</v>
      </c>
      <c r="G66" s="65">
        <v>2139099</v>
      </c>
      <c r="H66" s="66">
        <f t="shared" si="1"/>
        <v>5487446</v>
      </c>
      <c r="I66" s="135">
        <v>0</v>
      </c>
      <c r="J66" s="65">
        <v>2904316</v>
      </c>
      <c r="K66" s="65">
        <v>1181148</v>
      </c>
      <c r="L66" s="65">
        <v>764956</v>
      </c>
      <c r="M66" s="65">
        <v>476169</v>
      </c>
      <c r="N66" s="65">
        <v>24300</v>
      </c>
      <c r="O66" s="129">
        <f t="shared" si="3"/>
        <v>5350889</v>
      </c>
      <c r="P66" s="68">
        <f t="shared" si="4"/>
        <v>10838335</v>
      </c>
    </row>
    <row r="67" spans="3:16" s="61" customFormat="1" ht="30" customHeight="1">
      <c r="C67" s="62"/>
      <c r="D67" s="74" t="s">
        <v>55</v>
      </c>
      <c r="E67" s="75"/>
      <c r="F67" s="65">
        <v>1150687</v>
      </c>
      <c r="G67" s="65">
        <v>1106678</v>
      </c>
      <c r="H67" s="66">
        <f t="shared" si="1"/>
        <v>2257365</v>
      </c>
      <c r="I67" s="135">
        <v>0</v>
      </c>
      <c r="J67" s="65">
        <v>12604186</v>
      </c>
      <c r="K67" s="65">
        <v>9650315</v>
      </c>
      <c r="L67" s="65">
        <v>10279930</v>
      </c>
      <c r="M67" s="65">
        <v>14139060</v>
      </c>
      <c r="N67" s="65">
        <v>5723186</v>
      </c>
      <c r="O67" s="129">
        <f t="shared" si="3"/>
        <v>52396677</v>
      </c>
      <c r="P67" s="68">
        <f t="shared" si="4"/>
        <v>54654042</v>
      </c>
    </row>
    <row r="68" spans="3:16" s="61" customFormat="1" ht="30" customHeight="1" thickBot="1">
      <c r="C68" s="76"/>
      <c r="D68" s="77" t="s">
        <v>56</v>
      </c>
      <c r="E68" s="78"/>
      <c r="F68" s="79">
        <v>3752902</v>
      </c>
      <c r="G68" s="79">
        <v>5118890</v>
      </c>
      <c r="H68" s="80">
        <f t="shared" si="1"/>
        <v>8871792</v>
      </c>
      <c r="I68" s="136">
        <v>0</v>
      </c>
      <c r="J68" s="79">
        <v>38142125</v>
      </c>
      <c r="K68" s="79">
        <f>22966097+32060</f>
        <v>22998157</v>
      </c>
      <c r="L68" s="79">
        <v>16474981</v>
      </c>
      <c r="M68" s="79">
        <v>11049148</v>
      </c>
      <c r="N68" s="79">
        <v>4753230</v>
      </c>
      <c r="O68" s="130">
        <f t="shared" si="3"/>
        <v>93417641</v>
      </c>
      <c r="P68" s="82">
        <f t="shared" si="4"/>
        <v>102289433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656961</v>
      </c>
      <c r="G69" s="60">
        <f>SUM(G70:G78)</f>
        <v>588140</v>
      </c>
      <c r="H69" s="85">
        <f t="shared" si="1"/>
        <v>1245101</v>
      </c>
      <c r="I69" s="134">
        <f aca="true" t="shared" si="15" ref="I69:N69">SUM(I70:I78)</f>
        <v>0</v>
      </c>
      <c r="J69" s="60">
        <f t="shared" si="15"/>
        <v>86160136</v>
      </c>
      <c r="K69" s="60">
        <f t="shared" si="15"/>
        <v>90318136</v>
      </c>
      <c r="L69" s="60">
        <f t="shared" si="15"/>
        <v>113093814</v>
      </c>
      <c r="M69" s="60">
        <f t="shared" si="15"/>
        <v>119953120</v>
      </c>
      <c r="N69" s="60">
        <f t="shared" si="15"/>
        <v>87226960</v>
      </c>
      <c r="O69" s="128">
        <f t="shared" si="3"/>
        <v>496752166</v>
      </c>
      <c r="P69" s="87">
        <f t="shared" si="4"/>
        <v>497997267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137">
        <v>0</v>
      </c>
      <c r="J70" s="89">
        <v>10486165</v>
      </c>
      <c r="K70" s="89">
        <v>16604573</v>
      </c>
      <c r="L70" s="89">
        <v>14670996</v>
      </c>
      <c r="M70" s="89">
        <v>11990493</v>
      </c>
      <c r="N70" s="89">
        <v>4888689</v>
      </c>
      <c r="O70" s="131">
        <f t="shared" si="3"/>
        <v>58640916</v>
      </c>
      <c r="P70" s="92">
        <f t="shared" si="4"/>
        <v>58640916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"/>
        <v>0</v>
      </c>
      <c r="I71" s="137">
        <v>0</v>
      </c>
      <c r="J71" s="65">
        <v>333882</v>
      </c>
      <c r="K71" s="65">
        <v>281475</v>
      </c>
      <c r="L71" s="65">
        <v>177385</v>
      </c>
      <c r="M71" s="65">
        <v>144945</v>
      </c>
      <c r="N71" s="65">
        <v>297144</v>
      </c>
      <c r="O71" s="129">
        <f t="shared" si="3"/>
        <v>1234831</v>
      </c>
      <c r="P71" s="68">
        <f t="shared" si="4"/>
        <v>1234831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"/>
        <v>0</v>
      </c>
      <c r="I72" s="137">
        <v>0</v>
      </c>
      <c r="J72" s="65">
        <v>42576943</v>
      </c>
      <c r="K72" s="65">
        <f>34433335+60732</f>
        <v>34494067</v>
      </c>
      <c r="L72" s="65">
        <v>27835172</v>
      </c>
      <c r="M72" s="65">
        <v>14402311</v>
      </c>
      <c r="N72" s="65">
        <v>9970068</v>
      </c>
      <c r="O72" s="129">
        <f t="shared" si="3"/>
        <v>129278561</v>
      </c>
      <c r="P72" s="68">
        <f t="shared" si="4"/>
        <v>129278561</v>
      </c>
    </row>
    <row r="73" spans="3:16" s="61" customFormat="1" ht="30" customHeight="1">
      <c r="C73" s="62"/>
      <c r="D73" s="74" t="s">
        <v>60</v>
      </c>
      <c r="E73" s="75"/>
      <c r="F73" s="65">
        <v>37638</v>
      </c>
      <c r="G73" s="65">
        <v>0</v>
      </c>
      <c r="H73" s="66">
        <f t="shared" si="1"/>
        <v>37638</v>
      </c>
      <c r="I73" s="135">
        <v>0</v>
      </c>
      <c r="J73" s="65">
        <v>3978213</v>
      </c>
      <c r="K73" s="65">
        <v>4042807</v>
      </c>
      <c r="L73" s="65">
        <v>4875082</v>
      </c>
      <c r="M73" s="65">
        <v>7642261</v>
      </c>
      <c r="N73" s="65">
        <v>3826815</v>
      </c>
      <c r="O73" s="129">
        <f t="shared" si="3"/>
        <v>24365178</v>
      </c>
      <c r="P73" s="68">
        <f t="shared" si="4"/>
        <v>24402816</v>
      </c>
    </row>
    <row r="74" spans="3:16" s="61" customFormat="1" ht="30" customHeight="1">
      <c r="C74" s="62"/>
      <c r="D74" s="74" t="s">
        <v>61</v>
      </c>
      <c r="E74" s="75"/>
      <c r="F74" s="65">
        <v>619323</v>
      </c>
      <c r="G74" s="65">
        <v>588140</v>
      </c>
      <c r="H74" s="66">
        <f t="shared" si="1"/>
        <v>1207463</v>
      </c>
      <c r="I74" s="135">
        <v>0</v>
      </c>
      <c r="J74" s="65">
        <v>12854665</v>
      </c>
      <c r="K74" s="65">
        <v>11082198</v>
      </c>
      <c r="L74" s="65">
        <v>13828209</v>
      </c>
      <c r="M74" s="65">
        <v>10047401</v>
      </c>
      <c r="N74" s="65">
        <v>2561235</v>
      </c>
      <c r="O74" s="129">
        <f t="shared" si="3"/>
        <v>50373708</v>
      </c>
      <c r="P74" s="68">
        <f t="shared" si="4"/>
        <v>51581171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aca="true" t="shared" si="16" ref="H75:H84">SUM(F75:G75)</f>
        <v>0</v>
      </c>
      <c r="I75" s="137">
        <v>0</v>
      </c>
      <c r="J75" s="65">
        <v>15729676</v>
      </c>
      <c r="K75" s="65">
        <v>22729038</v>
      </c>
      <c r="L75" s="65">
        <v>32396453</v>
      </c>
      <c r="M75" s="65">
        <v>14273469</v>
      </c>
      <c r="N75" s="65">
        <v>9500937</v>
      </c>
      <c r="O75" s="129">
        <f aca="true" t="shared" si="17" ref="O75:O84">SUM(I75:N75)</f>
        <v>94629573</v>
      </c>
      <c r="P75" s="68">
        <f aca="true" t="shared" si="18" ref="P75:P84">SUM(O75,H75)</f>
        <v>94629573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6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20"/>
      <c r="F77" s="65">
        <v>0</v>
      </c>
      <c r="G77" s="65">
        <v>0</v>
      </c>
      <c r="H77" s="66">
        <f t="shared" si="16"/>
        <v>0</v>
      </c>
      <c r="I77" s="137">
        <v>0</v>
      </c>
      <c r="J77" s="65">
        <v>200592</v>
      </c>
      <c r="K77" s="65">
        <v>1083978</v>
      </c>
      <c r="L77" s="65">
        <v>19310517</v>
      </c>
      <c r="M77" s="65">
        <v>61452240</v>
      </c>
      <c r="N77" s="65">
        <v>56182072</v>
      </c>
      <c r="O77" s="129">
        <f t="shared" si="17"/>
        <v>138229399</v>
      </c>
      <c r="P77" s="68">
        <f t="shared" si="18"/>
        <v>138229399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6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139">
        <v>0</v>
      </c>
      <c r="J79" s="60">
        <f>SUM(J80:J83)</f>
        <v>38957159</v>
      </c>
      <c r="K79" s="60">
        <f>SUM(K80:K83)</f>
        <v>42383930</v>
      </c>
      <c r="L79" s="60">
        <f>SUM(L80:L83)</f>
        <v>104682372</v>
      </c>
      <c r="M79" s="60">
        <f>SUM(M80:M83)</f>
        <v>253697304</v>
      </c>
      <c r="N79" s="60">
        <f>SUM(N80:N83)</f>
        <v>176286349</v>
      </c>
      <c r="O79" s="128">
        <f t="shared" si="17"/>
        <v>616007114</v>
      </c>
      <c r="P79" s="87">
        <f t="shared" si="18"/>
        <v>616007114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137">
        <v>0</v>
      </c>
      <c r="J80" s="65">
        <v>1375069</v>
      </c>
      <c r="K80" s="65">
        <v>2810193</v>
      </c>
      <c r="L80" s="65">
        <v>44619205</v>
      </c>
      <c r="M80" s="65">
        <v>127188868</v>
      </c>
      <c r="N80" s="65">
        <v>97419921</v>
      </c>
      <c r="O80" s="129">
        <f t="shared" si="17"/>
        <v>273413256</v>
      </c>
      <c r="P80" s="68">
        <f t="shared" si="18"/>
        <v>273413256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137">
        <v>0</v>
      </c>
      <c r="J81" s="65">
        <v>35235412</v>
      </c>
      <c r="K81" s="65">
        <v>35144936</v>
      </c>
      <c r="L81" s="65">
        <v>45816258</v>
      </c>
      <c r="M81" s="65">
        <v>60700543</v>
      </c>
      <c r="N81" s="65">
        <v>36513243</v>
      </c>
      <c r="O81" s="129">
        <f t="shared" si="17"/>
        <v>213410392</v>
      </c>
      <c r="P81" s="68">
        <f t="shared" si="18"/>
        <v>213410392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137">
        <v>0</v>
      </c>
      <c r="J82" s="65">
        <v>1186191</v>
      </c>
      <c r="K82" s="65">
        <v>2221155</v>
      </c>
      <c r="L82" s="65">
        <v>11217587</v>
      </c>
      <c r="M82" s="65">
        <v>56189817</v>
      </c>
      <c r="N82" s="65">
        <v>38524468</v>
      </c>
      <c r="O82" s="129">
        <f t="shared" si="17"/>
        <v>109339218</v>
      </c>
      <c r="P82" s="68">
        <f t="shared" si="18"/>
        <v>109339218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140">
        <v>0</v>
      </c>
      <c r="J83" s="79">
        <v>1160487</v>
      </c>
      <c r="K83" s="79">
        <v>2207646</v>
      </c>
      <c r="L83" s="79">
        <v>3029322</v>
      </c>
      <c r="M83" s="79">
        <v>9618076</v>
      </c>
      <c r="N83" s="79">
        <v>3828717</v>
      </c>
      <c r="O83" s="130">
        <f t="shared" si="17"/>
        <v>19844248</v>
      </c>
      <c r="P83" s="82">
        <f t="shared" si="18"/>
        <v>19844248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20268204</v>
      </c>
      <c r="G84" s="99">
        <f>SUM(G48,G69,G79)</f>
        <v>35039874</v>
      </c>
      <c r="H84" s="101">
        <f t="shared" si="16"/>
        <v>55308078</v>
      </c>
      <c r="I84" s="141">
        <f aca="true" t="shared" si="19" ref="I84:N84">SUM(I48,I69,I79)</f>
        <v>0</v>
      </c>
      <c r="J84" s="99">
        <f t="shared" si="19"/>
        <v>359604177</v>
      </c>
      <c r="K84" s="99">
        <f t="shared" si="19"/>
        <v>318590139</v>
      </c>
      <c r="L84" s="99">
        <f t="shared" si="19"/>
        <v>372967676</v>
      </c>
      <c r="M84" s="99">
        <f t="shared" si="19"/>
        <v>513456158</v>
      </c>
      <c r="N84" s="99">
        <f t="shared" si="19"/>
        <v>335139959</v>
      </c>
      <c r="O84" s="133">
        <f t="shared" si="17"/>
        <v>1899758109</v>
      </c>
      <c r="P84" s="103">
        <f t="shared" si="18"/>
        <v>1955066187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2018-11-22T00:28:12Z</cp:lastPrinted>
  <dcterms:created xsi:type="dcterms:W3CDTF">2012-04-10T04:28:23Z</dcterms:created>
  <dcterms:modified xsi:type="dcterms:W3CDTF">2018-12-18T05:09:37Z</dcterms:modified>
  <cp:category/>
  <cp:version/>
  <cp:contentType/>
  <cp:contentStatus/>
</cp:coreProperties>
</file>