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<sst xmlns="http://schemas.openxmlformats.org/spreadsheetml/2006/main" count="263" uniqueCount="81">
  <si>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</si>
  <si>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</si>
  <si>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</si>
  <si>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</si>
  <si>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</si>
  <si>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</si>
  <si>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</si>
  <si>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</si>
  <si>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</si>
  <si>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</si>
  <si>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</si>
  <si>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</si>
  <si>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</si>
  <si>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</si>
  <si>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</si>
  <si>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</si>
  <si>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</si>
  <si>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</si>
  <si>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</si>
  <si>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</si>
  <si>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</si>
  <si>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</si>
  <si>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</si>
  <si>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</si>
  <si>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</si>
  <si>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</si>
  <si>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</si>
  <si>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</si>
  <si>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</si>
  <si>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</si>
  <si>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</si>
  <si>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</si>
  <si>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</si>
  <si>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</si>
  <si>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</si>
  <si>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</si>
  <si>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</si>
  <si>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</si>
  <si>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</si>
  <si>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</si>
  <si>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</si>
  <si>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</si>
  <si>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</si>
  <si>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</si>
  <si>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</si>
  <si>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</si>
  <si>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</si>
  <si>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</si>
  <si>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</si>
  <si>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</si>
  <si>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</si>
  <si>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</si>
  <si>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</si>
  <si>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</si>
  <si>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</si>
  <si>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</si>
  <si>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</si>
  <si>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</si>
  <si>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</si>
  <si>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</si>
  <si>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</si>
  <si>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</si>
  <si>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</si>
  <si>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</si>
  <si>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</si>
  <si>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</si>
  <si>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</si>
  <si>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</si>
  <si>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</si>
  <si>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</si>
  <si>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</si>
  <si>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</si>
  <si>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</si>
  <si>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</si>
  <si>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</si>
  <si>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</si>
  <si>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</si>
  <si>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</si>
  <si>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</si>
  <si>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</si>
  <si>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（平成 29年 6月分）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</si>
</sst>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95" xfId="0" applyNumberFormat="1" applyFont="1" applyFill="1" applyBorder="1" applyAlignment="1">
      <alignment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02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11" xfId="0" applyFont="1" applyFill="1" applyBorder="1" applyAlignment="1">
      <alignment horizontal="left" vertical="center"/>
    </xf>
    <xf numFmtId="0" fontId="7" fillId="0" borderId="112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69" t="s">
        <v>26</v>
      </c>
      <c r="G1" s="169"/>
      <c r="H1" s="169"/>
      <c r="I1" s="169"/>
      <c r="J1" s="169"/>
      <c r="K1" s="169"/>
      <c r="L1" s="169"/>
      <c r="M1" s="169"/>
      <c r="N1" s="169"/>
      <c r="O1" s="106"/>
    </row>
    <row r="2" spans="5:16" ht="45" customHeight="1">
      <c r="E2" s="107"/>
      <c r="F2" s="170" t="s">
        <v>80</v>
      </c>
      <c r="G2" s="170"/>
      <c r="H2" s="170"/>
      <c r="I2" s="170"/>
      <c r="J2" s="170"/>
      <c r="K2" s="171"/>
      <c r="L2" s="171"/>
      <c r="M2" s="171"/>
      <c r="N2" s="171"/>
      <c r="O2" s="172">
        <v>41009</v>
      </c>
      <c r="P2" s="172"/>
    </row>
    <row r="3" spans="6:17" ht="45" customHeight="1">
      <c r="F3" s="109"/>
      <c r="G3" s="109"/>
      <c r="H3" s="109"/>
      <c r="I3" s="109"/>
      <c r="J3" s="109"/>
      <c r="N3" s="110"/>
      <c r="O3" s="172" t="s">
        <v>0</v>
      </c>
      <c r="P3" s="172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45" t="s">
        <v>25</v>
      </c>
      <c r="D6" s="146"/>
      <c r="E6" s="146"/>
      <c r="F6" s="149" t="s">
        <v>22</v>
      </c>
      <c r="G6" s="146"/>
      <c r="H6" s="149" t="s">
        <v>23</v>
      </c>
      <c r="I6" s="146"/>
      <c r="J6" s="149" t="s">
        <v>12</v>
      </c>
      <c r="K6" s="173"/>
      <c r="N6" s="110"/>
      <c r="O6" s="108"/>
      <c r="P6" s="108"/>
      <c r="Q6" s="111"/>
    </row>
    <row r="7" spans="3:17" ht="45" customHeight="1" thickBot="1">
      <c r="C7" s="147" t="s">
        <v>24</v>
      </c>
      <c r="D7" s="148"/>
      <c r="E7" s="148"/>
      <c r="F7" s="150">
        <v>43650</v>
      </c>
      <c r="G7" s="151"/>
      <c r="H7" s="150">
        <v>47066</v>
      </c>
      <c r="I7" s="151"/>
      <c r="J7" s="150">
        <f>SUM(F7:I7)</f>
        <v>90716</v>
      </c>
      <c r="K7" s="174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80"/>
      <c r="O9" s="180"/>
      <c r="P9" s="180"/>
      <c r="Q9" s="111"/>
    </row>
    <row r="10" spans="3:17" ht="6.75" customHeight="1" thickBot="1">
      <c r="C10" s="114"/>
      <c r="D10" s="114"/>
      <c r="E10" s="115"/>
      <c r="L10" s="116"/>
      <c r="M10" s="116"/>
      <c r="N10" s="179"/>
      <c r="O10" s="179"/>
      <c r="P10" s="179"/>
      <c r="Q10" s="116"/>
    </row>
    <row r="11" spans="3:17" ht="49.5" customHeight="1">
      <c r="C11" s="155"/>
      <c r="D11" s="156"/>
      <c r="E11" s="156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3455</v>
      </c>
      <c r="G12" s="24">
        <f>SUM(G13:G14)</f>
        <v>2747</v>
      </c>
      <c r="H12" s="25">
        <f>F12+G12</f>
        <v>6202</v>
      </c>
      <c r="I12" s="19">
        <v>0</v>
      </c>
      <c r="J12" s="24">
        <f>J13+J14</f>
        <v>4294</v>
      </c>
      <c r="K12" s="24">
        <f>K13+K14</f>
        <v>2554</v>
      </c>
      <c r="L12" s="24">
        <f>L13+L14</f>
        <v>2073</v>
      </c>
      <c r="M12" s="24">
        <f>M13+M14</f>
        <v>2361</v>
      </c>
      <c r="N12" s="24">
        <f>N13+N14</f>
        <v>1465</v>
      </c>
      <c r="O12" s="25">
        <f>SUM(J12:N12)</f>
        <v>12747</v>
      </c>
      <c r="P12" s="27">
        <f>H12+O12</f>
        <v>18949</v>
      </c>
      <c r="Q12" s="17"/>
    </row>
    <row r="13" spans="3:16" ht="49.5" customHeight="1">
      <c r="C13" s="117" t="s">
        <v>14</v>
      </c>
      <c r="D13" s="118"/>
      <c r="E13" s="118"/>
      <c r="F13" s="24">
        <v>424</v>
      </c>
      <c r="G13" s="24">
        <v>272</v>
      </c>
      <c r="H13" s="25">
        <f>F13+G13</f>
        <v>696</v>
      </c>
      <c r="I13" s="19">
        <v>0</v>
      </c>
      <c r="J13" s="24">
        <v>479</v>
      </c>
      <c r="K13" s="24">
        <v>274</v>
      </c>
      <c r="L13" s="24">
        <v>212</v>
      </c>
      <c r="M13" s="24">
        <v>196</v>
      </c>
      <c r="N13" s="24">
        <v>122</v>
      </c>
      <c r="O13" s="25">
        <f>SUM(J13:N13)</f>
        <v>1283</v>
      </c>
      <c r="P13" s="27">
        <f>H13+O13</f>
        <v>1979</v>
      </c>
    </row>
    <row r="14" spans="3:16" ht="49.5" customHeight="1">
      <c r="C14" s="165" t="s">
        <v>15</v>
      </c>
      <c r="D14" s="166"/>
      <c r="E14" s="166"/>
      <c r="F14" s="24">
        <v>3031</v>
      </c>
      <c r="G14" s="24">
        <v>2475</v>
      </c>
      <c r="H14" s="25">
        <f>F14+G14</f>
        <v>5506</v>
      </c>
      <c r="I14" s="19">
        <v>0</v>
      </c>
      <c r="J14" s="24">
        <v>3815</v>
      </c>
      <c r="K14" s="24">
        <v>2280</v>
      </c>
      <c r="L14" s="24">
        <v>1861</v>
      </c>
      <c r="M14" s="24">
        <v>2165</v>
      </c>
      <c r="N14" s="24">
        <v>1343</v>
      </c>
      <c r="O14" s="25">
        <f>SUM(J14:N14)</f>
        <v>11464</v>
      </c>
      <c r="P14" s="27">
        <f>H14+O14</f>
        <v>16970</v>
      </c>
    </row>
    <row r="15" spans="3:16" ht="49.5" customHeight="1">
      <c r="C15" s="165" t="s">
        <v>16</v>
      </c>
      <c r="D15" s="166"/>
      <c r="E15" s="166"/>
      <c r="F15" s="24">
        <v>32</v>
      </c>
      <c r="G15" s="24">
        <v>35</v>
      </c>
      <c r="H15" s="25">
        <f>F15+G15</f>
        <v>67</v>
      </c>
      <c r="I15" s="19">
        <v>0</v>
      </c>
      <c r="J15" s="24">
        <v>74</v>
      </c>
      <c r="K15" s="24">
        <v>43</v>
      </c>
      <c r="L15" s="24">
        <v>42</v>
      </c>
      <c r="M15" s="24">
        <v>40</v>
      </c>
      <c r="N15" s="24">
        <v>29</v>
      </c>
      <c r="O15" s="25">
        <f>SUM(J15:N15)</f>
        <v>228</v>
      </c>
      <c r="P15" s="27">
        <f>H15+O15</f>
        <v>295</v>
      </c>
    </row>
    <row r="16" spans="3:16" ht="49.5" customHeight="1" thickBot="1">
      <c r="C16" s="167" t="s">
        <v>17</v>
      </c>
      <c r="D16" s="168"/>
      <c r="E16" s="168"/>
      <c r="F16" s="119">
        <f>F12+F15</f>
        <v>3487</v>
      </c>
      <c r="G16" s="119">
        <f>G12+G15</f>
        <v>2782</v>
      </c>
      <c r="H16" s="119">
        <f>H12+H15</f>
        <v>6269</v>
      </c>
      <c r="I16" s="120">
        <v>0</v>
      </c>
      <c r="J16" s="119">
        <f aca="true" t="shared" si="0" ref="J16:O16">J12+J15</f>
        <v>4368</v>
      </c>
      <c r="K16" s="119">
        <f t="shared" si="0"/>
        <v>2597</v>
      </c>
      <c r="L16" s="119">
        <f t="shared" si="0"/>
        <v>2115</v>
      </c>
      <c r="M16" s="119">
        <f t="shared" si="0"/>
        <v>2401</v>
      </c>
      <c r="N16" s="119">
        <f t="shared" si="0"/>
        <v>1494</v>
      </c>
      <c r="O16" s="119">
        <f t="shared" si="0"/>
        <v>12975</v>
      </c>
      <c r="P16" s="121">
        <f>H16+O16</f>
        <v>19244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55"/>
      <c r="D20" s="156"/>
      <c r="E20" s="156"/>
      <c r="F20" s="161" t="s">
        <v>18</v>
      </c>
      <c r="G20" s="152"/>
      <c r="H20" s="152"/>
      <c r="I20" s="152" t="s">
        <v>19</v>
      </c>
      <c r="J20" s="152"/>
      <c r="K20" s="152"/>
      <c r="L20" s="152"/>
      <c r="M20" s="152"/>
      <c r="N20" s="152"/>
      <c r="O20" s="152"/>
      <c r="P20" s="153" t="s">
        <v>6</v>
      </c>
      <c r="Q20" s="17"/>
    </row>
    <row r="21" spans="3:17" ht="49.5" customHeight="1">
      <c r="C21" s="157"/>
      <c r="D21" s="158"/>
      <c r="E21" s="158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54"/>
      <c r="Q21" s="17"/>
    </row>
    <row r="22" spans="3:17" ht="49.5" customHeight="1">
      <c r="C22" s="117" t="s">
        <v>13</v>
      </c>
      <c r="D22" s="18"/>
      <c r="E22" s="18"/>
      <c r="F22" s="24">
        <v>1851</v>
      </c>
      <c r="G22" s="24">
        <v>1928</v>
      </c>
      <c r="H22" s="25">
        <f>SUM(F22:G22)</f>
        <v>3779</v>
      </c>
      <c r="I22" s="26">
        <v>0</v>
      </c>
      <c r="J22" s="24">
        <v>3204</v>
      </c>
      <c r="K22" s="24">
        <v>1995</v>
      </c>
      <c r="L22" s="24">
        <v>1163</v>
      </c>
      <c r="M22" s="24">
        <v>820</v>
      </c>
      <c r="N22" s="24">
        <v>363</v>
      </c>
      <c r="O22" s="25">
        <f>SUM(I22:N22)</f>
        <v>7545</v>
      </c>
      <c r="P22" s="27">
        <f>H22+O22</f>
        <v>11324</v>
      </c>
      <c r="Q22" s="17"/>
    </row>
    <row r="23" spans="3:16" ht="49.5" customHeight="1">
      <c r="C23" s="165" t="s">
        <v>16</v>
      </c>
      <c r="D23" s="166"/>
      <c r="E23" s="166"/>
      <c r="F23" s="24">
        <v>15</v>
      </c>
      <c r="G23" s="24">
        <v>23</v>
      </c>
      <c r="H23" s="25">
        <f>SUM(F23:G23)</f>
        <v>38</v>
      </c>
      <c r="I23" s="26">
        <v>0</v>
      </c>
      <c r="J23" s="24">
        <v>59</v>
      </c>
      <c r="K23" s="24">
        <v>32</v>
      </c>
      <c r="L23" s="24">
        <v>26</v>
      </c>
      <c r="M23" s="24">
        <v>21</v>
      </c>
      <c r="N23" s="24">
        <v>9</v>
      </c>
      <c r="O23" s="25">
        <f>SUM(I23:N23)</f>
        <v>147</v>
      </c>
      <c r="P23" s="27">
        <f>H23+O23</f>
        <v>185</v>
      </c>
    </row>
    <row r="24" spans="3:16" ht="49.5" customHeight="1" thickBot="1">
      <c r="C24" s="167" t="s">
        <v>17</v>
      </c>
      <c r="D24" s="168"/>
      <c r="E24" s="168"/>
      <c r="F24" s="119">
        <f>SUM(F22:F23)</f>
        <v>1866</v>
      </c>
      <c r="G24" s="119">
        <f>SUM(G22:G23)</f>
        <v>1951</v>
      </c>
      <c r="H24" s="122">
        <f>SUM(F24:G24)</f>
        <v>3817</v>
      </c>
      <c r="I24" s="123">
        <f>SUM(I22:I23)</f>
        <v>0</v>
      </c>
      <c r="J24" s="119">
        <f aca="true" t="shared" si="1" ref="J24:O24">SUM(J22:J23)</f>
        <v>3263</v>
      </c>
      <c r="K24" s="119">
        <f t="shared" si="1"/>
        <v>2027</v>
      </c>
      <c r="L24" s="119">
        <f t="shared" si="1"/>
        <v>1189</v>
      </c>
      <c r="M24" s="119">
        <f t="shared" si="1"/>
        <v>841</v>
      </c>
      <c r="N24" s="119">
        <f t="shared" si="1"/>
        <v>372</v>
      </c>
      <c r="O24" s="122">
        <f t="shared" si="1"/>
        <v>7692</v>
      </c>
      <c r="P24" s="121">
        <f>H24+O24</f>
        <v>11509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55"/>
      <c r="D28" s="156"/>
      <c r="E28" s="156"/>
      <c r="F28" s="161" t="s">
        <v>18</v>
      </c>
      <c r="G28" s="152"/>
      <c r="H28" s="152"/>
      <c r="I28" s="152" t="s">
        <v>19</v>
      </c>
      <c r="J28" s="152"/>
      <c r="K28" s="152"/>
      <c r="L28" s="152"/>
      <c r="M28" s="152"/>
      <c r="N28" s="152"/>
      <c r="O28" s="152"/>
      <c r="P28" s="153" t="s">
        <v>6</v>
      </c>
      <c r="Q28" s="17"/>
    </row>
    <row r="29" spans="3:17" ht="49.5" customHeight="1">
      <c r="C29" s="157"/>
      <c r="D29" s="158"/>
      <c r="E29" s="158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54"/>
      <c r="Q29" s="17"/>
    </row>
    <row r="30" spans="3:17" ht="49.5" customHeight="1">
      <c r="C30" s="117" t="s">
        <v>13</v>
      </c>
      <c r="D30" s="18"/>
      <c r="E30" s="18"/>
      <c r="F30" s="24">
        <v>13</v>
      </c>
      <c r="G30" s="24">
        <v>19</v>
      </c>
      <c r="H30" s="25">
        <f>SUM(F30:G30)</f>
        <v>32</v>
      </c>
      <c r="I30" s="26">
        <v>0</v>
      </c>
      <c r="J30" s="24">
        <v>976</v>
      </c>
      <c r="K30" s="24">
        <v>706</v>
      </c>
      <c r="L30" s="24">
        <v>555</v>
      </c>
      <c r="M30" s="24">
        <v>468</v>
      </c>
      <c r="N30" s="24">
        <v>292</v>
      </c>
      <c r="O30" s="25">
        <f>SUM(I30:N30)</f>
        <v>2997</v>
      </c>
      <c r="P30" s="27">
        <f>H30+O30</f>
        <v>3029</v>
      </c>
      <c r="Q30" s="17"/>
    </row>
    <row r="31" spans="3:16" ht="49.5" customHeight="1">
      <c r="C31" s="165" t="s">
        <v>16</v>
      </c>
      <c r="D31" s="166"/>
      <c r="E31" s="166"/>
      <c r="F31" s="24">
        <v>0</v>
      </c>
      <c r="G31" s="24">
        <v>0</v>
      </c>
      <c r="H31" s="25">
        <f>SUM(F31:G31)</f>
        <v>0</v>
      </c>
      <c r="I31" s="26">
        <v>0</v>
      </c>
      <c r="J31" s="24">
        <v>11</v>
      </c>
      <c r="K31" s="24">
        <v>8</v>
      </c>
      <c r="L31" s="24">
        <v>7</v>
      </c>
      <c r="M31" s="24">
        <v>5</v>
      </c>
      <c r="N31" s="24">
        <v>3</v>
      </c>
      <c r="O31" s="25">
        <f>SUM(I31:N31)</f>
        <v>34</v>
      </c>
      <c r="P31" s="27">
        <f>H31+O31</f>
        <v>34</v>
      </c>
    </row>
    <row r="32" spans="3:16" ht="49.5" customHeight="1" thickBot="1">
      <c r="C32" s="167" t="s">
        <v>17</v>
      </c>
      <c r="D32" s="168"/>
      <c r="E32" s="168"/>
      <c r="F32" s="119">
        <f>SUM(F30:F31)</f>
        <v>13</v>
      </c>
      <c r="G32" s="119">
        <f>SUM(G30:G31)</f>
        <v>19</v>
      </c>
      <c r="H32" s="122">
        <f>SUM(F32:G32)</f>
        <v>32</v>
      </c>
      <c r="I32" s="123">
        <f aca="true" t="shared" si="2" ref="I32:N32">SUM(I30:I31)</f>
        <v>0</v>
      </c>
      <c r="J32" s="119">
        <f t="shared" si="2"/>
        <v>987</v>
      </c>
      <c r="K32" s="119">
        <f t="shared" si="2"/>
        <v>714</v>
      </c>
      <c r="L32" s="119">
        <f t="shared" si="2"/>
        <v>562</v>
      </c>
      <c r="M32" s="119">
        <f t="shared" si="2"/>
        <v>473</v>
      </c>
      <c r="N32" s="119">
        <f t="shared" si="2"/>
        <v>295</v>
      </c>
      <c r="O32" s="122">
        <f>SUM(I32:N32)</f>
        <v>3031</v>
      </c>
      <c r="P32" s="121">
        <f>H32+O32</f>
        <v>3063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55"/>
      <c r="D36" s="156"/>
      <c r="E36" s="156"/>
      <c r="F36" s="161" t="s">
        <v>18</v>
      </c>
      <c r="G36" s="152"/>
      <c r="H36" s="152"/>
      <c r="I36" s="152" t="s">
        <v>19</v>
      </c>
      <c r="J36" s="152"/>
      <c r="K36" s="152"/>
      <c r="L36" s="152"/>
      <c r="M36" s="152"/>
      <c r="N36" s="164"/>
      <c r="O36" s="162" t="s">
        <v>6</v>
      </c>
      <c r="P36" s="17"/>
      <c r="Q36" s="17"/>
    </row>
    <row r="37" spans="3:17" ht="49.5" customHeight="1" thickBot="1">
      <c r="C37" s="159"/>
      <c r="D37" s="160"/>
      <c r="E37" s="160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63"/>
      <c r="P37" s="17"/>
      <c r="Q37" s="17"/>
    </row>
    <row r="38" spans="3:17" ht="49.5" customHeight="1">
      <c r="C38" s="124" t="s">
        <v>20</v>
      </c>
      <c r="D38" s="11"/>
      <c r="E38" s="11"/>
      <c r="F38" s="33">
        <v>0</v>
      </c>
      <c r="G38" s="33">
        <v>0</v>
      </c>
      <c r="H38" s="34">
        <v>0</v>
      </c>
      <c r="I38" s="35">
        <v>11</v>
      </c>
      <c r="J38" s="33">
        <v>25</v>
      </c>
      <c r="K38" s="33">
        <v>206</v>
      </c>
      <c r="L38" s="33">
        <v>463</v>
      </c>
      <c r="M38" s="33">
        <v>401</v>
      </c>
      <c r="N38" s="34">
        <v>1106</v>
      </c>
      <c r="O38" s="36">
        <v>1106</v>
      </c>
      <c r="P38" s="17"/>
      <c r="Q38" s="17"/>
    </row>
    <row r="39" spans="3:15" ht="49.5" customHeight="1">
      <c r="C39" s="165" t="s">
        <v>13</v>
      </c>
      <c r="D39" s="166"/>
      <c r="E39" s="166"/>
      <c r="F39" s="24">
        <v>0</v>
      </c>
      <c r="G39" s="24">
        <v>0</v>
      </c>
      <c r="H39" s="25">
        <v>0</v>
      </c>
      <c r="I39" s="26">
        <v>11</v>
      </c>
      <c r="J39" s="24">
        <v>24</v>
      </c>
      <c r="K39" s="24">
        <v>203</v>
      </c>
      <c r="L39" s="24">
        <v>461</v>
      </c>
      <c r="M39" s="24">
        <v>398</v>
      </c>
      <c r="N39" s="25">
        <v>1097</v>
      </c>
      <c r="O39" s="27">
        <v>1097</v>
      </c>
    </row>
    <row r="40" spans="3:15" ht="49.5" customHeight="1" thickBot="1">
      <c r="C40" s="167" t="s">
        <v>16</v>
      </c>
      <c r="D40" s="168"/>
      <c r="E40" s="168"/>
      <c r="F40" s="119">
        <v>0</v>
      </c>
      <c r="G40" s="119">
        <v>0</v>
      </c>
      <c r="H40" s="122">
        <v>0</v>
      </c>
      <c r="I40" s="123">
        <v>0</v>
      </c>
      <c r="J40" s="119">
        <v>1</v>
      </c>
      <c r="K40" s="119">
        <v>3</v>
      </c>
      <c r="L40" s="119">
        <v>2</v>
      </c>
      <c r="M40" s="119">
        <v>3</v>
      </c>
      <c r="N40" s="122">
        <v>9</v>
      </c>
      <c r="O40" s="121">
        <v>9</v>
      </c>
    </row>
    <row r="41" spans="3:15" ht="49.5" customHeight="1">
      <c r="C41" s="177" t="s">
        <v>35</v>
      </c>
      <c r="D41" s="178"/>
      <c r="E41" s="178"/>
      <c r="F41" s="33">
        <v>0</v>
      </c>
      <c r="G41" s="33">
        <v>0</v>
      </c>
      <c r="H41" s="34">
        <v>0</v>
      </c>
      <c r="I41" s="35">
        <v>154</v>
      </c>
      <c r="J41" s="33">
        <v>165</v>
      </c>
      <c r="K41" s="33">
        <v>183</v>
      </c>
      <c r="L41" s="33">
        <v>182</v>
      </c>
      <c r="M41" s="33">
        <v>97</v>
      </c>
      <c r="N41" s="34">
        <v>781</v>
      </c>
      <c r="O41" s="36">
        <v>781</v>
      </c>
    </row>
    <row r="42" spans="3:15" ht="49.5" customHeight="1">
      <c r="C42" s="165" t="s">
        <v>13</v>
      </c>
      <c r="D42" s="166"/>
      <c r="E42" s="166"/>
      <c r="F42" s="24">
        <v>0</v>
      </c>
      <c r="G42" s="24">
        <v>0</v>
      </c>
      <c r="H42" s="25">
        <v>0</v>
      </c>
      <c r="I42" s="26">
        <v>153</v>
      </c>
      <c r="J42" s="24">
        <v>164</v>
      </c>
      <c r="K42" s="24">
        <v>181</v>
      </c>
      <c r="L42" s="24">
        <v>182</v>
      </c>
      <c r="M42" s="24">
        <v>94</v>
      </c>
      <c r="N42" s="25">
        <v>774</v>
      </c>
      <c r="O42" s="27">
        <v>774</v>
      </c>
    </row>
    <row r="43" spans="3:15" ht="49.5" customHeight="1" thickBot="1">
      <c r="C43" s="167" t="s">
        <v>16</v>
      </c>
      <c r="D43" s="168"/>
      <c r="E43" s="168"/>
      <c r="F43" s="119">
        <v>0</v>
      </c>
      <c r="G43" s="119">
        <v>0</v>
      </c>
      <c r="H43" s="122">
        <v>0</v>
      </c>
      <c r="I43" s="123">
        <v>1</v>
      </c>
      <c r="J43" s="119">
        <v>1</v>
      </c>
      <c r="K43" s="119">
        <v>2</v>
      </c>
      <c r="L43" s="119">
        <v>0</v>
      </c>
      <c r="M43" s="119">
        <v>3</v>
      </c>
      <c r="N43" s="122">
        <v>7</v>
      </c>
      <c r="O43" s="121">
        <v>7</v>
      </c>
    </row>
    <row r="44" spans="3:15" ht="49.5" customHeight="1">
      <c r="C44" s="177" t="s">
        <v>21</v>
      </c>
      <c r="D44" s="178"/>
      <c r="E44" s="178"/>
      <c r="F44" s="33">
        <v>0</v>
      </c>
      <c r="G44" s="33">
        <v>0</v>
      </c>
      <c r="H44" s="34">
        <v>0</v>
      </c>
      <c r="I44" s="35">
        <v>5</v>
      </c>
      <c r="J44" s="33">
        <v>16</v>
      </c>
      <c r="K44" s="33">
        <v>45</v>
      </c>
      <c r="L44" s="33">
        <v>151</v>
      </c>
      <c r="M44" s="33">
        <v>118</v>
      </c>
      <c r="N44" s="34">
        <v>335</v>
      </c>
      <c r="O44" s="36">
        <v>335</v>
      </c>
    </row>
    <row r="45" spans="3:15" ht="49.5" customHeight="1">
      <c r="C45" s="165" t="s">
        <v>13</v>
      </c>
      <c r="D45" s="166"/>
      <c r="E45" s="166"/>
      <c r="F45" s="24">
        <v>0</v>
      </c>
      <c r="G45" s="24">
        <v>0</v>
      </c>
      <c r="H45" s="25">
        <v>0</v>
      </c>
      <c r="I45" s="26">
        <v>5</v>
      </c>
      <c r="J45" s="24">
        <v>16</v>
      </c>
      <c r="K45" s="24">
        <v>44</v>
      </c>
      <c r="L45" s="24">
        <v>149</v>
      </c>
      <c r="M45" s="24">
        <v>117</v>
      </c>
      <c r="N45" s="25">
        <v>331</v>
      </c>
      <c r="O45" s="27">
        <v>331</v>
      </c>
    </row>
    <row r="46" spans="3:15" ht="49.5" customHeight="1" thickBot="1">
      <c r="C46" s="167" t="s">
        <v>16</v>
      </c>
      <c r="D46" s="168"/>
      <c r="E46" s="168"/>
      <c r="F46" s="119">
        <v>0</v>
      </c>
      <c r="G46" s="119">
        <v>0</v>
      </c>
      <c r="H46" s="122">
        <v>0</v>
      </c>
      <c r="I46" s="123">
        <v>0</v>
      </c>
      <c r="J46" s="119">
        <v>0</v>
      </c>
      <c r="K46" s="119">
        <v>1</v>
      </c>
      <c r="L46" s="119">
        <v>2</v>
      </c>
      <c r="M46" s="119">
        <v>1</v>
      </c>
      <c r="N46" s="122">
        <v>4</v>
      </c>
      <c r="O46" s="121">
        <v>4</v>
      </c>
    </row>
    <row r="47" spans="3:15" ht="49.5" customHeight="1" thickBot="1">
      <c r="C47" s="175" t="s">
        <v>17</v>
      </c>
      <c r="D47" s="176"/>
      <c r="E47" s="176"/>
      <c r="F47" s="125">
        <v>0</v>
      </c>
      <c r="G47" s="125">
        <v>0</v>
      </c>
      <c r="H47" s="126">
        <v>0</v>
      </c>
      <c r="I47" s="127">
        <v>170</v>
      </c>
      <c r="J47" s="125">
        <v>206</v>
      </c>
      <c r="K47" s="125">
        <v>433</v>
      </c>
      <c r="L47" s="125">
        <v>791</v>
      </c>
      <c r="M47" s="125">
        <v>615</v>
      </c>
      <c r="N47" s="126">
        <v>2215</v>
      </c>
      <c r="O47" s="128">
        <v>2215</v>
      </c>
    </row>
    <row r="48" ht="34.5" customHeight="1"/>
  </sheetData>
  <sheetProtection/>
  <mergeCells count="43">
    <mergeCell ref="C15:E15"/>
    <mergeCell ref="C11:E11"/>
    <mergeCell ref="N10:P10"/>
    <mergeCell ref="N9:P9"/>
    <mergeCell ref="C14:E14"/>
    <mergeCell ref="C16:E16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F1:N1"/>
    <mergeCell ref="F2:N2"/>
    <mergeCell ref="O2:P2"/>
    <mergeCell ref="O3:P3"/>
    <mergeCell ref="P20:P21"/>
    <mergeCell ref="I20:O20"/>
    <mergeCell ref="J6:K6"/>
    <mergeCell ref="J7:K7"/>
    <mergeCell ref="C20:E21"/>
    <mergeCell ref="C31:E31"/>
    <mergeCell ref="C32:E32"/>
    <mergeCell ref="F20:H20"/>
    <mergeCell ref="C23:E23"/>
    <mergeCell ref="C24:E24"/>
    <mergeCell ref="I28:O28"/>
    <mergeCell ref="P28:P29"/>
    <mergeCell ref="C28:E29"/>
    <mergeCell ref="C36:E37"/>
    <mergeCell ref="F36:H36"/>
    <mergeCell ref="O36:O37"/>
    <mergeCell ref="I36:N36"/>
    <mergeCell ref="F28:H28"/>
    <mergeCell ref="C6:E6"/>
    <mergeCell ref="C7:E7"/>
    <mergeCell ref="F6:G6"/>
    <mergeCell ref="F7:G7"/>
    <mergeCell ref="H6:I6"/>
    <mergeCell ref="H7:I7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80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4404</v>
      </c>
      <c r="G10" s="60">
        <f>SUM(G11,G17,G20,G24,G28,G29)</f>
        <v>5036</v>
      </c>
      <c r="H10" s="85">
        <f>SUM(F10:G10)</f>
        <v>9440</v>
      </c>
      <c r="I10" s="135">
        <f aca="true" t="shared" si="0" ref="I10:N10">SUM(I11,I17,I20,I24,I28,I29)</f>
        <v>0</v>
      </c>
      <c r="J10" s="60">
        <f t="shared" si="0"/>
        <v>8359</v>
      </c>
      <c r="K10" s="60">
        <f t="shared" si="0"/>
        <v>5733</v>
      </c>
      <c r="L10" s="60">
        <f t="shared" si="0"/>
        <v>3570</v>
      </c>
      <c r="M10" s="60">
        <f t="shared" si="0"/>
        <v>2635</v>
      </c>
      <c r="N10" s="60">
        <f t="shared" si="0"/>
        <v>1305</v>
      </c>
      <c r="O10" s="129">
        <f>SUM(I10:N10)</f>
        <v>21602</v>
      </c>
      <c r="P10" s="87">
        <f>SUM(O10,H10)</f>
        <v>31042</v>
      </c>
      <c r="Q10" s="17"/>
    </row>
    <row r="11" spans="3:16" s="61" customFormat="1" ht="30" customHeight="1">
      <c r="C11" s="62"/>
      <c r="D11" s="63" t="s">
        <v>43</v>
      </c>
      <c r="E11" s="64"/>
      <c r="F11" s="65">
        <f>SUM(F12:F16)</f>
        <v>702</v>
      </c>
      <c r="G11" s="65">
        <f>SUM(G12:G16)</f>
        <v>952</v>
      </c>
      <c r="H11" s="66">
        <f>SUM(F11:G11)</f>
        <v>1654</v>
      </c>
      <c r="I11" s="136">
        <f aca="true" t="shared" si="1" ref="I11:N11">SUM(I12:I16)</f>
        <v>0</v>
      </c>
      <c r="J11" s="65">
        <f t="shared" si="1"/>
        <v>1657</v>
      </c>
      <c r="K11" s="65">
        <f t="shared" si="1"/>
        <v>1150</v>
      </c>
      <c r="L11" s="65">
        <f t="shared" si="1"/>
        <v>768</v>
      </c>
      <c r="M11" s="65">
        <f t="shared" si="1"/>
        <v>639</v>
      </c>
      <c r="N11" s="65">
        <f t="shared" si="1"/>
        <v>430</v>
      </c>
      <c r="O11" s="130">
        <f aca="true" t="shared" si="2" ref="O11:O43">SUM(I11:N11)</f>
        <v>4644</v>
      </c>
      <c r="P11" s="68">
        <f aca="true" t="shared" si="3" ref="P11:P43">SUM(O11,H11)</f>
        <v>6298</v>
      </c>
    </row>
    <row r="12" spans="3:16" s="61" customFormat="1" ht="30" customHeight="1">
      <c r="C12" s="62"/>
      <c r="D12" s="63"/>
      <c r="E12" s="69" t="s">
        <v>44</v>
      </c>
      <c r="F12" s="65">
        <v>608</v>
      </c>
      <c r="G12" s="65">
        <v>763</v>
      </c>
      <c r="H12" s="66">
        <f>SUM(F12:G12)</f>
        <v>1371</v>
      </c>
      <c r="I12" s="136">
        <v>0</v>
      </c>
      <c r="J12" s="65">
        <v>1051</v>
      </c>
      <c r="K12" s="65">
        <v>600</v>
      </c>
      <c r="L12" s="65">
        <v>314</v>
      </c>
      <c r="M12" s="65">
        <v>246</v>
      </c>
      <c r="N12" s="65">
        <v>147</v>
      </c>
      <c r="O12" s="130">
        <f t="shared" si="2"/>
        <v>2358</v>
      </c>
      <c r="P12" s="68">
        <f t="shared" si="3"/>
        <v>3729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f aca="true" t="shared" si="4" ref="H13:H43">SUM(F13:G13)</f>
        <v>0</v>
      </c>
      <c r="I13" s="136">
        <v>0</v>
      </c>
      <c r="J13" s="65">
        <v>0</v>
      </c>
      <c r="K13" s="65">
        <v>4</v>
      </c>
      <c r="L13" s="65">
        <v>13</v>
      </c>
      <c r="M13" s="65">
        <v>28</v>
      </c>
      <c r="N13" s="65">
        <v>33</v>
      </c>
      <c r="O13" s="130">
        <f t="shared" si="2"/>
        <v>78</v>
      </c>
      <c r="P13" s="68">
        <f t="shared" si="3"/>
        <v>78</v>
      </c>
    </row>
    <row r="14" spans="3:16" s="61" customFormat="1" ht="30" customHeight="1">
      <c r="C14" s="62"/>
      <c r="D14" s="63"/>
      <c r="E14" s="69" t="s">
        <v>46</v>
      </c>
      <c r="F14" s="65">
        <v>26</v>
      </c>
      <c r="G14" s="65">
        <f>63+1+1</f>
        <v>65</v>
      </c>
      <c r="H14" s="66">
        <f t="shared" si="4"/>
        <v>91</v>
      </c>
      <c r="I14" s="136">
        <v>0</v>
      </c>
      <c r="J14" s="65">
        <v>183</v>
      </c>
      <c r="K14" s="65">
        <v>119</v>
      </c>
      <c r="L14" s="65">
        <v>105</v>
      </c>
      <c r="M14" s="65">
        <v>102</v>
      </c>
      <c r="N14" s="65">
        <v>79</v>
      </c>
      <c r="O14" s="130">
        <f t="shared" si="2"/>
        <v>588</v>
      </c>
      <c r="P14" s="68">
        <f t="shared" si="3"/>
        <v>679</v>
      </c>
    </row>
    <row r="15" spans="3:16" s="61" customFormat="1" ht="30" customHeight="1">
      <c r="C15" s="62"/>
      <c r="D15" s="63"/>
      <c r="E15" s="69" t="s">
        <v>47</v>
      </c>
      <c r="F15" s="65">
        <v>30</v>
      </c>
      <c r="G15" s="65">
        <v>78</v>
      </c>
      <c r="H15" s="66">
        <f t="shared" si="4"/>
        <v>108</v>
      </c>
      <c r="I15" s="136">
        <v>0</v>
      </c>
      <c r="J15" s="65">
        <v>150</v>
      </c>
      <c r="K15" s="65">
        <v>121</v>
      </c>
      <c r="L15" s="65">
        <v>102</v>
      </c>
      <c r="M15" s="65">
        <v>56</v>
      </c>
      <c r="N15" s="65">
        <v>38</v>
      </c>
      <c r="O15" s="130">
        <f t="shared" si="2"/>
        <v>467</v>
      </c>
      <c r="P15" s="68">
        <f t="shared" si="3"/>
        <v>575</v>
      </c>
    </row>
    <row r="16" spans="3:16" s="61" customFormat="1" ht="30" customHeight="1">
      <c r="C16" s="62"/>
      <c r="D16" s="63"/>
      <c r="E16" s="69" t="s">
        <v>48</v>
      </c>
      <c r="F16" s="65">
        <v>38</v>
      </c>
      <c r="G16" s="65">
        <v>46</v>
      </c>
      <c r="H16" s="66">
        <f t="shared" si="4"/>
        <v>84</v>
      </c>
      <c r="I16" s="136">
        <v>0</v>
      </c>
      <c r="J16" s="65">
        <v>273</v>
      </c>
      <c r="K16" s="65">
        <v>306</v>
      </c>
      <c r="L16" s="65">
        <v>234</v>
      </c>
      <c r="M16" s="65">
        <v>207</v>
      </c>
      <c r="N16" s="65">
        <v>133</v>
      </c>
      <c r="O16" s="130">
        <f t="shared" si="2"/>
        <v>1153</v>
      </c>
      <c r="P16" s="68">
        <f t="shared" si="3"/>
        <v>1237</v>
      </c>
    </row>
    <row r="17" spans="3:16" s="61" customFormat="1" ht="30" customHeight="1">
      <c r="C17" s="62"/>
      <c r="D17" s="70" t="s">
        <v>49</v>
      </c>
      <c r="E17" s="71"/>
      <c r="F17" s="65">
        <f>SUM(F18:F19)</f>
        <v>1240</v>
      </c>
      <c r="G17" s="65">
        <f>SUM(G18:G19)</f>
        <v>1232</v>
      </c>
      <c r="H17" s="66">
        <f>SUM(F17:G17)</f>
        <v>2472</v>
      </c>
      <c r="I17" s="136">
        <f aca="true" t="shared" si="5" ref="I17:N17">SUM(I18:I19)</f>
        <v>0</v>
      </c>
      <c r="J17" s="65">
        <f t="shared" si="5"/>
        <v>2028</v>
      </c>
      <c r="K17" s="65">
        <f t="shared" si="5"/>
        <v>1240</v>
      </c>
      <c r="L17" s="65">
        <f t="shared" si="5"/>
        <v>659</v>
      </c>
      <c r="M17" s="65">
        <f t="shared" si="5"/>
        <v>430</v>
      </c>
      <c r="N17" s="65">
        <f t="shared" si="5"/>
        <v>169</v>
      </c>
      <c r="O17" s="130">
        <f t="shared" si="2"/>
        <v>4526</v>
      </c>
      <c r="P17" s="68">
        <f t="shared" si="3"/>
        <v>6998</v>
      </c>
    </row>
    <row r="18" spans="3:16" s="61" customFormat="1" ht="30" customHeight="1">
      <c r="C18" s="62"/>
      <c r="D18" s="63"/>
      <c r="E18" s="69" t="s">
        <v>50</v>
      </c>
      <c r="F18" s="65">
        <v>983</v>
      </c>
      <c r="G18" s="65">
        <v>927</v>
      </c>
      <c r="H18" s="66">
        <f t="shared" si="4"/>
        <v>1910</v>
      </c>
      <c r="I18" s="136">
        <v>0</v>
      </c>
      <c r="J18" s="65">
        <v>1396</v>
      </c>
      <c r="K18" s="65">
        <v>898</v>
      </c>
      <c r="L18" s="65">
        <v>468</v>
      </c>
      <c r="M18" s="65">
        <v>345</v>
      </c>
      <c r="N18" s="65">
        <v>140</v>
      </c>
      <c r="O18" s="130">
        <f t="shared" si="2"/>
        <v>3247</v>
      </c>
      <c r="P18" s="68">
        <f t="shared" si="3"/>
        <v>5157</v>
      </c>
    </row>
    <row r="19" spans="3:16" s="61" customFormat="1" ht="30" customHeight="1">
      <c r="C19" s="62"/>
      <c r="D19" s="63"/>
      <c r="E19" s="69" t="s">
        <v>51</v>
      </c>
      <c r="F19" s="65">
        <v>257</v>
      </c>
      <c r="G19" s="65">
        <v>305</v>
      </c>
      <c r="H19" s="66">
        <f t="shared" si="4"/>
        <v>562</v>
      </c>
      <c r="I19" s="136">
        <v>0</v>
      </c>
      <c r="J19" s="65">
        <v>632</v>
      </c>
      <c r="K19" s="65">
        <v>342</v>
      </c>
      <c r="L19" s="65">
        <v>191</v>
      </c>
      <c r="M19" s="65">
        <v>85</v>
      </c>
      <c r="N19" s="65">
        <v>29</v>
      </c>
      <c r="O19" s="130">
        <f t="shared" si="2"/>
        <v>1279</v>
      </c>
      <c r="P19" s="68">
        <f t="shared" si="3"/>
        <v>1841</v>
      </c>
    </row>
    <row r="20" spans="3:16" s="61" customFormat="1" ht="30" customHeight="1">
      <c r="C20" s="62"/>
      <c r="D20" s="70" t="s">
        <v>52</v>
      </c>
      <c r="E20" s="71"/>
      <c r="F20" s="65">
        <f>SUM(F21:F23)</f>
        <v>6</v>
      </c>
      <c r="G20" s="65">
        <f>SUM(G21:G23)</f>
        <v>21</v>
      </c>
      <c r="H20" s="66">
        <f t="shared" si="4"/>
        <v>27</v>
      </c>
      <c r="I20" s="136">
        <f aca="true" t="shared" si="6" ref="I20:N20">SUM(I21:I23)</f>
        <v>0</v>
      </c>
      <c r="J20" s="65">
        <f t="shared" si="6"/>
        <v>156</v>
      </c>
      <c r="K20" s="65">
        <f t="shared" si="6"/>
        <v>158</v>
      </c>
      <c r="L20" s="65">
        <f t="shared" si="6"/>
        <v>180</v>
      </c>
      <c r="M20" s="65">
        <f t="shared" si="6"/>
        <v>168</v>
      </c>
      <c r="N20" s="65">
        <f t="shared" si="6"/>
        <v>72</v>
      </c>
      <c r="O20" s="130">
        <f t="shared" si="2"/>
        <v>734</v>
      </c>
      <c r="P20" s="68">
        <f t="shared" si="3"/>
        <v>761</v>
      </c>
    </row>
    <row r="21" spans="3:16" s="61" customFormat="1" ht="30" customHeight="1">
      <c r="C21" s="62"/>
      <c r="D21" s="63"/>
      <c r="E21" s="69" t="s">
        <v>53</v>
      </c>
      <c r="F21" s="65">
        <v>6</v>
      </c>
      <c r="G21" s="65">
        <v>18</v>
      </c>
      <c r="H21" s="66">
        <f t="shared" si="4"/>
        <v>24</v>
      </c>
      <c r="I21" s="136">
        <v>0</v>
      </c>
      <c r="J21" s="65">
        <v>129</v>
      </c>
      <c r="K21" s="65">
        <v>135</v>
      </c>
      <c r="L21" s="65">
        <v>163</v>
      </c>
      <c r="M21" s="65">
        <v>156</v>
      </c>
      <c r="N21" s="65">
        <v>68</v>
      </c>
      <c r="O21" s="130">
        <f t="shared" si="2"/>
        <v>651</v>
      </c>
      <c r="P21" s="68">
        <f t="shared" si="3"/>
        <v>675</v>
      </c>
    </row>
    <row r="22" spans="3:16" s="61" customFormat="1" ht="30" customHeight="1">
      <c r="C22" s="62"/>
      <c r="D22" s="63"/>
      <c r="E22" s="72" t="s">
        <v>54</v>
      </c>
      <c r="F22" s="65">
        <v>0</v>
      </c>
      <c r="G22" s="65">
        <v>3</v>
      </c>
      <c r="H22" s="66">
        <f t="shared" si="4"/>
        <v>3</v>
      </c>
      <c r="I22" s="136">
        <v>0</v>
      </c>
      <c r="J22" s="65">
        <v>26</v>
      </c>
      <c r="K22" s="65">
        <v>23</v>
      </c>
      <c r="L22" s="65">
        <v>17</v>
      </c>
      <c r="M22" s="65">
        <v>12</v>
      </c>
      <c r="N22" s="65">
        <v>4</v>
      </c>
      <c r="O22" s="130">
        <f t="shared" si="2"/>
        <v>82</v>
      </c>
      <c r="P22" s="68">
        <f t="shared" si="3"/>
        <v>85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f t="shared" si="4"/>
        <v>0</v>
      </c>
      <c r="I23" s="136">
        <v>0</v>
      </c>
      <c r="J23" s="65">
        <v>1</v>
      </c>
      <c r="K23" s="65">
        <v>0</v>
      </c>
      <c r="L23" s="65">
        <v>0</v>
      </c>
      <c r="M23" s="65">
        <v>0</v>
      </c>
      <c r="N23" s="65">
        <v>0</v>
      </c>
      <c r="O23" s="130">
        <f t="shared" si="2"/>
        <v>1</v>
      </c>
      <c r="P23" s="68">
        <f t="shared" si="3"/>
        <v>1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591</v>
      </c>
      <c r="G24" s="65">
        <f>SUM(G25:G27)</f>
        <v>886</v>
      </c>
      <c r="H24" s="66">
        <f t="shared" si="4"/>
        <v>1477</v>
      </c>
      <c r="I24" s="136">
        <f aca="true" t="shared" si="7" ref="I24:N24">SUM(I25:I27)</f>
        <v>0</v>
      </c>
      <c r="J24" s="65">
        <f>SUM(J25:J27)</f>
        <v>1347</v>
      </c>
      <c r="K24" s="65">
        <f t="shared" si="7"/>
        <v>1270</v>
      </c>
      <c r="L24" s="65">
        <f t="shared" si="7"/>
        <v>838</v>
      </c>
      <c r="M24" s="65">
        <f t="shared" si="7"/>
        <v>593</v>
      </c>
      <c r="N24" s="65">
        <f t="shared" si="7"/>
        <v>284</v>
      </c>
      <c r="O24" s="130">
        <f t="shared" si="2"/>
        <v>4332</v>
      </c>
      <c r="P24" s="68">
        <f t="shared" si="3"/>
        <v>5809</v>
      </c>
    </row>
    <row r="25" spans="3:16" s="61" customFormat="1" ht="30" customHeight="1">
      <c r="C25" s="62"/>
      <c r="D25" s="63"/>
      <c r="E25" s="72" t="s">
        <v>57</v>
      </c>
      <c r="F25" s="65">
        <v>523</v>
      </c>
      <c r="G25" s="65">
        <v>837</v>
      </c>
      <c r="H25" s="66">
        <f t="shared" si="4"/>
        <v>1360</v>
      </c>
      <c r="I25" s="136">
        <v>0</v>
      </c>
      <c r="J25" s="65">
        <v>1277</v>
      </c>
      <c r="K25" s="65">
        <v>1225</v>
      </c>
      <c r="L25" s="65">
        <v>823</v>
      </c>
      <c r="M25" s="65">
        <v>584</v>
      </c>
      <c r="N25" s="65">
        <v>278</v>
      </c>
      <c r="O25" s="130">
        <f t="shared" si="2"/>
        <v>4187</v>
      </c>
      <c r="P25" s="68">
        <f t="shared" si="3"/>
        <v>5547</v>
      </c>
    </row>
    <row r="26" spans="3:16" s="61" customFormat="1" ht="30" customHeight="1">
      <c r="C26" s="62"/>
      <c r="D26" s="63"/>
      <c r="E26" s="72" t="s">
        <v>58</v>
      </c>
      <c r="F26" s="65">
        <v>26</v>
      </c>
      <c r="G26" s="65">
        <v>21</v>
      </c>
      <c r="H26" s="66">
        <f t="shared" si="4"/>
        <v>47</v>
      </c>
      <c r="I26" s="136">
        <v>0</v>
      </c>
      <c r="J26" s="65">
        <v>36</v>
      </c>
      <c r="K26" s="65">
        <v>21</v>
      </c>
      <c r="L26" s="65">
        <v>8</v>
      </c>
      <c r="M26" s="65">
        <v>5</v>
      </c>
      <c r="N26" s="65">
        <v>5</v>
      </c>
      <c r="O26" s="130">
        <f t="shared" si="2"/>
        <v>75</v>
      </c>
      <c r="P26" s="68">
        <f t="shared" si="3"/>
        <v>122</v>
      </c>
    </row>
    <row r="27" spans="3:16" s="61" customFormat="1" ht="30" customHeight="1">
      <c r="C27" s="62"/>
      <c r="D27" s="63"/>
      <c r="E27" s="72" t="s">
        <v>59</v>
      </c>
      <c r="F27" s="65">
        <v>42</v>
      </c>
      <c r="G27" s="65">
        <v>28</v>
      </c>
      <c r="H27" s="66">
        <f t="shared" si="4"/>
        <v>70</v>
      </c>
      <c r="I27" s="136">
        <v>0</v>
      </c>
      <c r="J27" s="65">
        <v>34</v>
      </c>
      <c r="K27" s="65">
        <v>24</v>
      </c>
      <c r="L27" s="65">
        <v>7</v>
      </c>
      <c r="M27" s="65">
        <v>4</v>
      </c>
      <c r="N27" s="65">
        <v>1</v>
      </c>
      <c r="O27" s="130">
        <f t="shared" si="2"/>
        <v>70</v>
      </c>
      <c r="P27" s="68">
        <f t="shared" si="3"/>
        <v>140</v>
      </c>
    </row>
    <row r="28" spans="3:16" s="61" customFormat="1" ht="30" customHeight="1">
      <c r="C28" s="62"/>
      <c r="D28" s="74" t="s">
        <v>60</v>
      </c>
      <c r="E28" s="75"/>
      <c r="F28" s="65">
        <v>26</v>
      </c>
      <c r="G28" s="65">
        <v>14</v>
      </c>
      <c r="H28" s="66">
        <f t="shared" si="4"/>
        <v>40</v>
      </c>
      <c r="I28" s="136">
        <v>0</v>
      </c>
      <c r="J28" s="65">
        <v>76</v>
      </c>
      <c r="K28" s="65">
        <v>64</v>
      </c>
      <c r="L28" s="65">
        <v>58</v>
      </c>
      <c r="M28" s="65">
        <v>66</v>
      </c>
      <c r="N28" s="65">
        <v>27</v>
      </c>
      <c r="O28" s="130">
        <f t="shared" si="2"/>
        <v>291</v>
      </c>
      <c r="P28" s="68">
        <f t="shared" si="3"/>
        <v>331</v>
      </c>
    </row>
    <row r="29" spans="3:16" s="61" customFormat="1" ht="30" customHeight="1" thickBot="1">
      <c r="C29" s="76"/>
      <c r="D29" s="77" t="s">
        <v>61</v>
      </c>
      <c r="E29" s="78"/>
      <c r="F29" s="79">
        <v>1839</v>
      </c>
      <c r="G29" s="79">
        <f>1929+1+1</f>
        <v>1931</v>
      </c>
      <c r="H29" s="80">
        <f t="shared" si="4"/>
        <v>3770</v>
      </c>
      <c r="I29" s="137">
        <v>0</v>
      </c>
      <c r="J29" s="79">
        <v>3095</v>
      </c>
      <c r="K29" s="79">
        <v>1851</v>
      </c>
      <c r="L29" s="79">
        <v>1067</v>
      </c>
      <c r="M29" s="79">
        <v>739</v>
      </c>
      <c r="N29" s="79">
        <v>323</v>
      </c>
      <c r="O29" s="131">
        <f t="shared" si="2"/>
        <v>7075</v>
      </c>
      <c r="P29" s="82">
        <f t="shared" si="3"/>
        <v>10845</v>
      </c>
    </row>
    <row r="30" spans="3:16" s="61" customFormat="1" ht="30" customHeight="1">
      <c r="C30" s="59" t="s">
        <v>62</v>
      </c>
      <c r="D30" s="83"/>
      <c r="E30" s="84"/>
      <c r="F30" s="60">
        <f>SUM(F31:F39)</f>
        <v>13</v>
      </c>
      <c r="G30" s="60">
        <f>SUM(G31:G39)</f>
        <v>19</v>
      </c>
      <c r="H30" s="85">
        <f t="shared" si="4"/>
        <v>32</v>
      </c>
      <c r="I30" s="135">
        <f aca="true" t="shared" si="8" ref="I30:N30">SUM(I31:I39)</f>
        <v>0</v>
      </c>
      <c r="J30" s="60">
        <f t="shared" si="8"/>
        <v>1112</v>
      </c>
      <c r="K30" s="60">
        <f t="shared" si="8"/>
        <v>803</v>
      </c>
      <c r="L30" s="60">
        <f t="shared" si="8"/>
        <v>644</v>
      </c>
      <c r="M30" s="60">
        <f t="shared" si="8"/>
        <v>509</v>
      </c>
      <c r="N30" s="60">
        <f t="shared" si="8"/>
        <v>306</v>
      </c>
      <c r="O30" s="129">
        <f t="shared" si="2"/>
        <v>3374</v>
      </c>
      <c r="P30" s="87">
        <f t="shared" si="3"/>
        <v>3406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f t="shared" si="4"/>
        <v>0</v>
      </c>
      <c r="I31" s="138">
        <v>0</v>
      </c>
      <c r="J31" s="89">
        <v>128</v>
      </c>
      <c r="K31" s="89">
        <v>120</v>
      </c>
      <c r="L31" s="89">
        <v>89</v>
      </c>
      <c r="M31" s="89">
        <v>53</v>
      </c>
      <c r="N31" s="89">
        <v>14</v>
      </c>
      <c r="O31" s="132">
        <f t="shared" si="2"/>
        <v>404</v>
      </c>
      <c r="P31" s="92">
        <f t="shared" si="3"/>
        <v>404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f t="shared" si="4"/>
        <v>0</v>
      </c>
      <c r="I32" s="138">
        <v>0</v>
      </c>
      <c r="J32" s="65">
        <v>20</v>
      </c>
      <c r="K32" s="65">
        <v>14</v>
      </c>
      <c r="L32" s="65">
        <v>16</v>
      </c>
      <c r="M32" s="65">
        <v>6</v>
      </c>
      <c r="N32" s="65">
        <v>5</v>
      </c>
      <c r="O32" s="130">
        <f t="shared" si="2"/>
        <v>61</v>
      </c>
      <c r="P32" s="68">
        <f t="shared" si="3"/>
        <v>61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f t="shared" si="4"/>
        <v>0</v>
      </c>
      <c r="I33" s="138">
        <v>0</v>
      </c>
      <c r="J33" s="65">
        <v>742</v>
      </c>
      <c r="K33" s="65">
        <v>458</v>
      </c>
      <c r="L33" s="65">
        <v>240</v>
      </c>
      <c r="M33" s="65">
        <v>128</v>
      </c>
      <c r="N33" s="65">
        <v>47</v>
      </c>
      <c r="O33" s="130">
        <f t="shared" si="2"/>
        <v>1615</v>
      </c>
      <c r="P33" s="68">
        <f t="shared" si="3"/>
        <v>1615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0</v>
      </c>
      <c r="H34" s="66">
        <f t="shared" si="4"/>
        <v>0</v>
      </c>
      <c r="I34" s="136">
        <v>0</v>
      </c>
      <c r="J34" s="65">
        <v>41</v>
      </c>
      <c r="K34" s="65">
        <v>33</v>
      </c>
      <c r="L34" s="65">
        <v>53</v>
      </c>
      <c r="M34" s="65">
        <v>37</v>
      </c>
      <c r="N34" s="65">
        <v>21</v>
      </c>
      <c r="O34" s="130">
        <f t="shared" si="2"/>
        <v>185</v>
      </c>
      <c r="P34" s="68">
        <f t="shared" si="3"/>
        <v>185</v>
      </c>
    </row>
    <row r="35" spans="3:16" s="61" customFormat="1" ht="30" customHeight="1">
      <c r="C35" s="62"/>
      <c r="D35" s="74" t="s">
        <v>66</v>
      </c>
      <c r="E35" s="75"/>
      <c r="F35" s="65">
        <v>13</v>
      </c>
      <c r="G35" s="65">
        <v>19</v>
      </c>
      <c r="H35" s="66">
        <f t="shared" si="4"/>
        <v>32</v>
      </c>
      <c r="I35" s="136">
        <v>0</v>
      </c>
      <c r="J35" s="65">
        <v>108</v>
      </c>
      <c r="K35" s="65">
        <v>84</v>
      </c>
      <c r="L35" s="65">
        <v>50</v>
      </c>
      <c r="M35" s="65">
        <v>21</v>
      </c>
      <c r="N35" s="65">
        <v>13</v>
      </c>
      <c r="O35" s="130">
        <f t="shared" si="2"/>
        <v>276</v>
      </c>
      <c r="P35" s="68">
        <f t="shared" si="3"/>
        <v>308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0</v>
      </c>
      <c r="H36" s="66">
        <f t="shared" si="4"/>
        <v>0</v>
      </c>
      <c r="I36" s="138">
        <v>0</v>
      </c>
      <c r="J36" s="65">
        <v>70</v>
      </c>
      <c r="K36" s="65">
        <v>86</v>
      </c>
      <c r="L36" s="65">
        <v>112</v>
      </c>
      <c r="M36" s="65">
        <v>58</v>
      </c>
      <c r="N36" s="65">
        <v>35</v>
      </c>
      <c r="O36" s="130">
        <f t="shared" si="2"/>
        <v>361</v>
      </c>
      <c r="P36" s="68">
        <f t="shared" si="3"/>
        <v>361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f t="shared" si="4"/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f t="shared" si="2"/>
        <v>0</v>
      </c>
      <c r="P37" s="68">
        <f t="shared" si="3"/>
        <v>0</v>
      </c>
    </row>
    <row r="38" spans="3:16" s="61" customFormat="1" ht="30" customHeight="1">
      <c r="C38" s="62"/>
      <c r="D38" s="193" t="s">
        <v>69</v>
      </c>
      <c r="E38" s="194"/>
      <c r="F38" s="65">
        <v>0</v>
      </c>
      <c r="G38" s="65">
        <v>0</v>
      </c>
      <c r="H38" s="66">
        <f t="shared" si="4"/>
        <v>0</v>
      </c>
      <c r="I38" s="138">
        <v>0</v>
      </c>
      <c r="J38" s="65">
        <v>3</v>
      </c>
      <c r="K38" s="65">
        <v>8</v>
      </c>
      <c r="L38" s="65">
        <v>84</v>
      </c>
      <c r="M38" s="65">
        <v>206</v>
      </c>
      <c r="N38" s="65">
        <v>171</v>
      </c>
      <c r="O38" s="130">
        <f t="shared" si="2"/>
        <v>472</v>
      </c>
      <c r="P38" s="68">
        <f t="shared" si="3"/>
        <v>472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f t="shared" si="4"/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f t="shared" si="2"/>
        <v>0</v>
      </c>
      <c r="P39" s="96">
        <f t="shared" si="3"/>
        <v>0</v>
      </c>
    </row>
    <row r="40" spans="3:16" s="61" customFormat="1" ht="30" customHeight="1">
      <c r="C40" s="59" t="s">
        <v>71</v>
      </c>
      <c r="D40" s="83"/>
      <c r="E40" s="84"/>
      <c r="F40" s="60">
        <f>SUM(F41:F43)</f>
        <v>0</v>
      </c>
      <c r="G40" s="60">
        <f>SUM(G41:G43)</f>
        <v>0</v>
      </c>
      <c r="H40" s="85">
        <f>SUM(F40:G40)</f>
        <v>0</v>
      </c>
      <c r="I40" s="140">
        <v>0</v>
      </c>
      <c r="J40" s="60">
        <f>SUM(J41:J43)</f>
        <v>170</v>
      </c>
      <c r="K40" s="60">
        <f>SUM(K41:K43)</f>
        <v>207</v>
      </c>
      <c r="L40" s="60">
        <f>SUM(L41:L43)</f>
        <v>435</v>
      </c>
      <c r="M40" s="60">
        <f>SUM(M41:M43)</f>
        <v>799</v>
      </c>
      <c r="N40" s="60">
        <f>SUM(N41:N43)</f>
        <v>619</v>
      </c>
      <c r="O40" s="129">
        <f>SUM(I40:N40)</f>
        <v>2230</v>
      </c>
      <c r="P40" s="87">
        <f t="shared" si="3"/>
        <v>2230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f t="shared" si="4"/>
        <v>0</v>
      </c>
      <c r="I41" s="138">
        <v>0</v>
      </c>
      <c r="J41" s="65">
        <v>11</v>
      </c>
      <c r="K41" s="65">
        <v>25</v>
      </c>
      <c r="L41" s="65">
        <v>206</v>
      </c>
      <c r="M41" s="65">
        <v>464</v>
      </c>
      <c r="N41" s="65">
        <v>402</v>
      </c>
      <c r="O41" s="130">
        <f t="shared" si="2"/>
        <v>1108</v>
      </c>
      <c r="P41" s="68">
        <f t="shared" si="3"/>
        <v>1108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f t="shared" si="4"/>
        <v>0</v>
      </c>
      <c r="I42" s="138">
        <v>0</v>
      </c>
      <c r="J42" s="65">
        <v>154</v>
      </c>
      <c r="K42" s="65">
        <v>166</v>
      </c>
      <c r="L42" s="65">
        <v>184</v>
      </c>
      <c r="M42" s="65">
        <v>183</v>
      </c>
      <c r="N42" s="65">
        <v>98</v>
      </c>
      <c r="O42" s="130">
        <f t="shared" si="2"/>
        <v>785</v>
      </c>
      <c r="P42" s="68">
        <f t="shared" si="3"/>
        <v>785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f t="shared" si="4"/>
        <v>0</v>
      </c>
      <c r="I43" s="141">
        <v>0</v>
      </c>
      <c r="J43" s="79">
        <v>5</v>
      </c>
      <c r="K43" s="79">
        <v>16</v>
      </c>
      <c r="L43" s="79">
        <v>45</v>
      </c>
      <c r="M43" s="79">
        <v>152</v>
      </c>
      <c r="N43" s="79">
        <v>119</v>
      </c>
      <c r="O43" s="131">
        <f t="shared" si="2"/>
        <v>337</v>
      </c>
      <c r="P43" s="82">
        <f t="shared" si="3"/>
        <v>337</v>
      </c>
    </row>
    <row r="44" spans="3:16" s="61" customFormat="1" ht="30" customHeight="1" thickBot="1">
      <c r="C44" s="197" t="s">
        <v>75</v>
      </c>
      <c r="D44" s="198"/>
      <c r="E44" s="199"/>
      <c r="F44" s="99">
        <f>SUM(F10,F30,F40)</f>
        <v>4417</v>
      </c>
      <c r="G44" s="99">
        <f>SUM(G10,G30,G40)</f>
        <v>5055</v>
      </c>
      <c r="H44" s="101">
        <f>SUM(F44:G44)</f>
        <v>9472</v>
      </c>
      <c r="I44" s="142">
        <f aca="true" t="shared" si="9" ref="I44:N44">SUM(I10,I30,I40)</f>
        <v>0</v>
      </c>
      <c r="J44" s="99">
        <f t="shared" si="9"/>
        <v>9641</v>
      </c>
      <c r="K44" s="99">
        <f t="shared" si="9"/>
        <v>6743</v>
      </c>
      <c r="L44" s="99">
        <f t="shared" si="9"/>
        <v>4649</v>
      </c>
      <c r="M44" s="99">
        <f t="shared" si="9"/>
        <v>3943</v>
      </c>
      <c r="N44" s="99">
        <f t="shared" si="9"/>
        <v>2230</v>
      </c>
      <c r="O44" s="134">
        <f>SUM(I44:N44)</f>
        <v>27206</v>
      </c>
      <c r="P44" s="103">
        <f>SUM(O44,H44)</f>
        <v>36678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4846446</v>
      </c>
      <c r="G46" s="60">
        <f>SUM(G47,G53,G56,G60,G64,G65)</f>
        <v>8478912</v>
      </c>
      <c r="H46" s="85">
        <f>SUM(F46:G46)</f>
        <v>13325358</v>
      </c>
      <c r="I46" s="86">
        <f aca="true" t="shared" si="10" ref="I46:N46">SUM(I47,I53,I56,I60,I64,I65)</f>
        <v>0</v>
      </c>
      <c r="J46" s="60">
        <f t="shared" si="10"/>
        <v>24365835</v>
      </c>
      <c r="K46" s="60">
        <f t="shared" si="10"/>
        <v>20144995</v>
      </c>
      <c r="L46" s="60">
        <f t="shared" si="10"/>
        <v>16695257</v>
      </c>
      <c r="M46" s="60">
        <f t="shared" si="10"/>
        <v>15429139</v>
      </c>
      <c r="N46" s="60">
        <f t="shared" si="10"/>
        <v>7990593</v>
      </c>
      <c r="O46" s="129">
        <f>SUM(I46:N46)</f>
        <v>84625819</v>
      </c>
      <c r="P46" s="87">
        <f>SUM(O46,H46)</f>
        <v>97951177</v>
      </c>
      <c r="Q46" s="17"/>
    </row>
    <row r="47" spans="3:16" s="61" customFormat="1" ht="30" customHeight="1">
      <c r="C47" s="62"/>
      <c r="D47" s="63" t="s">
        <v>43</v>
      </c>
      <c r="E47" s="64"/>
      <c r="F47" s="65">
        <f>SUM(F48:F52)</f>
        <v>1189058</v>
      </c>
      <c r="G47" s="65">
        <f>SUM(G48:G52)</f>
        <v>2155197</v>
      </c>
      <c r="H47" s="66">
        <f aca="true" t="shared" si="11" ref="H47:H79">SUM(F47:G47)</f>
        <v>3344255</v>
      </c>
      <c r="I47" s="67">
        <f aca="true" t="shared" si="12" ref="I47:N47">SUM(I48:I52)</f>
        <v>0</v>
      </c>
      <c r="J47" s="65">
        <f t="shared" si="12"/>
        <v>4498801</v>
      </c>
      <c r="K47" s="65">
        <f t="shared" si="12"/>
        <v>3813913</v>
      </c>
      <c r="L47" s="65">
        <f t="shared" si="12"/>
        <v>3313127</v>
      </c>
      <c r="M47" s="65">
        <f t="shared" si="12"/>
        <v>3133309</v>
      </c>
      <c r="N47" s="65">
        <f t="shared" si="12"/>
        <v>2585104</v>
      </c>
      <c r="O47" s="130">
        <f aca="true" t="shared" si="13" ref="O47:O79">SUM(I47:N47)</f>
        <v>17344254</v>
      </c>
      <c r="P47" s="68">
        <f aca="true" t="shared" si="14" ref="P47:P79">SUM(O47,H47)</f>
        <v>20688509</v>
      </c>
    </row>
    <row r="48" spans="3:16" s="61" customFormat="1" ht="30" customHeight="1">
      <c r="C48" s="62"/>
      <c r="D48" s="63"/>
      <c r="E48" s="69" t="s">
        <v>44</v>
      </c>
      <c r="F48" s="65">
        <v>1006863</v>
      </c>
      <c r="G48" s="65">
        <v>1581570</v>
      </c>
      <c r="H48" s="66">
        <f t="shared" si="11"/>
        <v>2588433</v>
      </c>
      <c r="I48" s="67">
        <v>0</v>
      </c>
      <c r="J48" s="65">
        <v>3038289</v>
      </c>
      <c r="K48" s="65">
        <v>2537131</v>
      </c>
      <c r="L48" s="65">
        <v>2217857</v>
      </c>
      <c r="M48" s="65">
        <v>2159198</v>
      </c>
      <c r="N48" s="65">
        <v>1798440</v>
      </c>
      <c r="O48" s="130">
        <f t="shared" si="13"/>
        <v>11750915</v>
      </c>
      <c r="P48" s="68">
        <f t="shared" si="14"/>
        <v>14339348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f t="shared" si="11"/>
        <v>0</v>
      </c>
      <c r="I49" s="67">
        <v>0</v>
      </c>
      <c r="J49" s="65">
        <v>0</v>
      </c>
      <c r="K49" s="65">
        <v>23500</v>
      </c>
      <c r="L49" s="65">
        <v>80848</v>
      </c>
      <c r="M49" s="65">
        <v>159910</v>
      </c>
      <c r="N49" s="65">
        <v>210817</v>
      </c>
      <c r="O49" s="130">
        <f t="shared" si="13"/>
        <v>475075</v>
      </c>
      <c r="P49" s="68">
        <f t="shared" si="14"/>
        <v>475075</v>
      </c>
    </row>
    <row r="50" spans="3:16" s="61" customFormat="1" ht="30" customHeight="1">
      <c r="C50" s="62"/>
      <c r="D50" s="63"/>
      <c r="E50" s="69" t="s">
        <v>46</v>
      </c>
      <c r="F50" s="65">
        <v>69238</v>
      </c>
      <c r="G50" s="65">
        <f>216568+9215+9215</f>
        <v>234998</v>
      </c>
      <c r="H50" s="66">
        <f>SUM(F50:G50)</f>
        <v>304236</v>
      </c>
      <c r="I50" s="67">
        <v>0</v>
      </c>
      <c r="J50" s="65">
        <v>668197</v>
      </c>
      <c r="K50" s="65">
        <v>509830</v>
      </c>
      <c r="L50" s="65">
        <v>436396</v>
      </c>
      <c r="M50" s="65">
        <v>416444</v>
      </c>
      <c r="N50" s="65">
        <v>338197</v>
      </c>
      <c r="O50" s="130">
        <f t="shared" si="13"/>
        <v>2369064</v>
      </c>
      <c r="P50" s="68">
        <f t="shared" si="14"/>
        <v>2673300</v>
      </c>
    </row>
    <row r="51" spans="3:16" s="61" customFormat="1" ht="30" customHeight="1">
      <c r="C51" s="62"/>
      <c r="D51" s="63"/>
      <c r="E51" s="69" t="s">
        <v>47</v>
      </c>
      <c r="F51" s="65">
        <v>78753</v>
      </c>
      <c r="G51" s="65">
        <v>299302</v>
      </c>
      <c r="H51" s="66">
        <f t="shared" si="11"/>
        <v>378055</v>
      </c>
      <c r="I51" s="67">
        <v>0</v>
      </c>
      <c r="J51" s="65">
        <v>582215</v>
      </c>
      <c r="K51" s="65">
        <v>484066</v>
      </c>
      <c r="L51" s="65">
        <v>392969</v>
      </c>
      <c r="M51" s="65">
        <v>240227</v>
      </c>
      <c r="N51" s="65">
        <v>145087</v>
      </c>
      <c r="O51" s="130">
        <f t="shared" si="13"/>
        <v>1844564</v>
      </c>
      <c r="P51" s="68">
        <f t="shared" si="14"/>
        <v>2222619</v>
      </c>
    </row>
    <row r="52" spans="3:16" s="61" customFormat="1" ht="30" customHeight="1">
      <c r="C52" s="62"/>
      <c r="D52" s="63"/>
      <c r="E52" s="69" t="s">
        <v>48</v>
      </c>
      <c r="F52" s="65">
        <v>34204</v>
      </c>
      <c r="G52" s="65">
        <v>39327</v>
      </c>
      <c r="H52" s="66">
        <f t="shared" si="11"/>
        <v>73531</v>
      </c>
      <c r="I52" s="67">
        <v>0</v>
      </c>
      <c r="J52" s="65">
        <v>210100</v>
      </c>
      <c r="K52" s="65">
        <v>259386</v>
      </c>
      <c r="L52" s="65">
        <v>185057</v>
      </c>
      <c r="M52" s="65">
        <v>157530</v>
      </c>
      <c r="N52" s="65">
        <v>92563</v>
      </c>
      <c r="O52" s="130">
        <f t="shared" si="13"/>
        <v>904636</v>
      </c>
      <c r="P52" s="68">
        <f t="shared" si="14"/>
        <v>978167</v>
      </c>
    </row>
    <row r="53" spans="3:16" s="61" customFormat="1" ht="30" customHeight="1">
      <c r="C53" s="62"/>
      <c r="D53" s="70" t="s">
        <v>49</v>
      </c>
      <c r="E53" s="71"/>
      <c r="F53" s="65">
        <f>SUM(F54:F55)</f>
        <v>2414026</v>
      </c>
      <c r="G53" s="65">
        <f>SUM(G54:G55)</f>
        <v>4692009</v>
      </c>
      <c r="H53" s="66">
        <f t="shared" si="11"/>
        <v>7106035</v>
      </c>
      <c r="I53" s="67">
        <f aca="true" t="shared" si="15" ref="I53:N53">SUM(I54:I55)</f>
        <v>0</v>
      </c>
      <c r="J53" s="65">
        <f t="shared" si="15"/>
        <v>13027753</v>
      </c>
      <c r="K53" s="65">
        <f t="shared" si="15"/>
        <v>10208603</v>
      </c>
      <c r="L53" s="65">
        <f t="shared" si="15"/>
        <v>7181166</v>
      </c>
      <c r="M53" s="65">
        <f t="shared" si="15"/>
        <v>6158510</v>
      </c>
      <c r="N53" s="65">
        <f t="shared" si="15"/>
        <v>2633976</v>
      </c>
      <c r="O53" s="130">
        <f t="shared" si="13"/>
        <v>39210008</v>
      </c>
      <c r="P53" s="68">
        <f t="shared" si="14"/>
        <v>46316043</v>
      </c>
    </row>
    <row r="54" spans="3:16" s="61" customFormat="1" ht="30" customHeight="1">
      <c r="C54" s="62"/>
      <c r="D54" s="63"/>
      <c r="E54" s="69" t="s">
        <v>50</v>
      </c>
      <c r="F54" s="65">
        <v>1855396</v>
      </c>
      <c r="G54" s="65">
        <v>3421792</v>
      </c>
      <c r="H54" s="66">
        <f t="shared" si="11"/>
        <v>5277188</v>
      </c>
      <c r="I54" s="67">
        <v>0</v>
      </c>
      <c r="J54" s="65">
        <v>9304558</v>
      </c>
      <c r="K54" s="65">
        <v>7814267</v>
      </c>
      <c r="L54" s="65">
        <v>5496817</v>
      </c>
      <c r="M54" s="65">
        <v>5248152</v>
      </c>
      <c r="N54" s="65">
        <v>2299547</v>
      </c>
      <c r="O54" s="130">
        <f t="shared" si="13"/>
        <v>30163341</v>
      </c>
      <c r="P54" s="68">
        <f t="shared" si="14"/>
        <v>35440529</v>
      </c>
    </row>
    <row r="55" spans="3:16" s="61" customFormat="1" ht="30" customHeight="1">
      <c r="C55" s="62"/>
      <c r="D55" s="63"/>
      <c r="E55" s="69" t="s">
        <v>51</v>
      </c>
      <c r="F55" s="65">
        <v>558630</v>
      </c>
      <c r="G55" s="65">
        <v>1270217</v>
      </c>
      <c r="H55" s="66">
        <f t="shared" si="11"/>
        <v>1828847</v>
      </c>
      <c r="I55" s="67">
        <v>0</v>
      </c>
      <c r="J55" s="65">
        <v>3723195</v>
      </c>
      <c r="K55" s="65">
        <v>2394336</v>
      </c>
      <c r="L55" s="65">
        <v>1684349</v>
      </c>
      <c r="M55" s="65">
        <v>910358</v>
      </c>
      <c r="N55" s="65">
        <v>334429</v>
      </c>
      <c r="O55" s="130">
        <f t="shared" si="13"/>
        <v>9046667</v>
      </c>
      <c r="P55" s="68">
        <f t="shared" si="14"/>
        <v>10875514</v>
      </c>
    </row>
    <row r="56" spans="3:16" s="61" customFormat="1" ht="30" customHeight="1">
      <c r="C56" s="62"/>
      <c r="D56" s="70" t="s">
        <v>52</v>
      </c>
      <c r="E56" s="71"/>
      <c r="F56" s="65">
        <f>SUM(F57:F59)</f>
        <v>16221</v>
      </c>
      <c r="G56" s="65">
        <f>SUM(G57:G59)</f>
        <v>99317</v>
      </c>
      <c r="H56" s="66">
        <f t="shared" si="11"/>
        <v>115538</v>
      </c>
      <c r="I56" s="67">
        <f aca="true" t="shared" si="16" ref="I56:N56">SUM(I57:I59)</f>
        <v>0</v>
      </c>
      <c r="J56" s="65">
        <f t="shared" si="16"/>
        <v>916921</v>
      </c>
      <c r="K56" s="65">
        <f t="shared" si="16"/>
        <v>1196569</v>
      </c>
      <c r="L56" s="65">
        <f t="shared" si="16"/>
        <v>2148292</v>
      </c>
      <c r="M56" s="65">
        <f t="shared" si="16"/>
        <v>2528075</v>
      </c>
      <c r="N56" s="65">
        <f t="shared" si="16"/>
        <v>1030038</v>
      </c>
      <c r="O56" s="130">
        <f t="shared" si="13"/>
        <v>7819895</v>
      </c>
      <c r="P56" s="68">
        <f t="shared" si="14"/>
        <v>7935433</v>
      </c>
    </row>
    <row r="57" spans="3:16" s="61" customFormat="1" ht="30" customHeight="1">
      <c r="C57" s="62"/>
      <c r="D57" s="63"/>
      <c r="E57" s="69" t="s">
        <v>53</v>
      </c>
      <c r="F57" s="65">
        <v>16221</v>
      </c>
      <c r="G57" s="65">
        <v>85355</v>
      </c>
      <c r="H57" s="66">
        <f t="shared" si="11"/>
        <v>101576</v>
      </c>
      <c r="I57" s="67">
        <v>0</v>
      </c>
      <c r="J57" s="65">
        <v>736300</v>
      </c>
      <c r="K57" s="65">
        <v>1022391</v>
      </c>
      <c r="L57" s="65">
        <v>1994551</v>
      </c>
      <c r="M57" s="65">
        <v>2467300</v>
      </c>
      <c r="N57" s="65">
        <v>1002294</v>
      </c>
      <c r="O57" s="130">
        <f t="shared" si="13"/>
        <v>7222836</v>
      </c>
      <c r="P57" s="68">
        <f t="shared" si="14"/>
        <v>7324412</v>
      </c>
    </row>
    <row r="58" spans="3:16" s="61" customFormat="1" ht="30" customHeight="1">
      <c r="C58" s="62"/>
      <c r="D58" s="63"/>
      <c r="E58" s="72" t="s">
        <v>54</v>
      </c>
      <c r="F58" s="65">
        <v>0</v>
      </c>
      <c r="G58" s="65">
        <v>13962</v>
      </c>
      <c r="H58" s="66">
        <f t="shared" si="11"/>
        <v>13962</v>
      </c>
      <c r="I58" s="67">
        <v>0</v>
      </c>
      <c r="J58" s="65">
        <v>170769</v>
      </c>
      <c r="K58" s="65">
        <v>174178</v>
      </c>
      <c r="L58" s="65">
        <v>153741</v>
      </c>
      <c r="M58" s="65">
        <v>60775</v>
      </c>
      <c r="N58" s="65">
        <v>27744</v>
      </c>
      <c r="O58" s="130">
        <f t="shared" si="13"/>
        <v>587207</v>
      </c>
      <c r="P58" s="68">
        <f t="shared" si="14"/>
        <v>601169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f t="shared" si="11"/>
        <v>0</v>
      </c>
      <c r="I59" s="67">
        <v>0</v>
      </c>
      <c r="J59" s="65">
        <v>9852</v>
      </c>
      <c r="K59" s="65">
        <v>0</v>
      </c>
      <c r="L59" s="65">
        <v>0</v>
      </c>
      <c r="M59" s="65">
        <v>0</v>
      </c>
      <c r="N59" s="65">
        <v>0</v>
      </c>
      <c r="O59" s="130">
        <f t="shared" si="13"/>
        <v>9852</v>
      </c>
      <c r="P59" s="68">
        <f t="shared" si="14"/>
        <v>9852</v>
      </c>
    </row>
    <row r="60" spans="3:16" s="61" customFormat="1" ht="30" customHeight="1">
      <c r="C60" s="62"/>
      <c r="D60" s="70" t="s">
        <v>56</v>
      </c>
      <c r="E60" s="71"/>
      <c r="F60" s="65">
        <f>SUM(F61)</f>
        <v>275312</v>
      </c>
      <c r="G60" s="65">
        <f>SUM(G61)</f>
        <v>549229</v>
      </c>
      <c r="H60" s="66">
        <f t="shared" si="11"/>
        <v>824541</v>
      </c>
      <c r="I60" s="67">
        <f aca="true" t="shared" si="17" ref="I60:N60">SUM(I61)</f>
        <v>0</v>
      </c>
      <c r="J60" s="65">
        <f t="shared" si="17"/>
        <v>942727</v>
      </c>
      <c r="K60" s="65">
        <f t="shared" si="17"/>
        <v>1532791</v>
      </c>
      <c r="L60" s="65">
        <f t="shared" si="17"/>
        <v>1278944</v>
      </c>
      <c r="M60" s="65">
        <f t="shared" si="17"/>
        <v>1028990</v>
      </c>
      <c r="N60" s="65">
        <f t="shared" si="17"/>
        <v>581170</v>
      </c>
      <c r="O60" s="130">
        <f t="shared" si="13"/>
        <v>5364622</v>
      </c>
      <c r="P60" s="68">
        <f t="shared" si="14"/>
        <v>6189163</v>
      </c>
    </row>
    <row r="61" spans="3:16" s="61" customFormat="1" ht="30" customHeight="1">
      <c r="C61" s="62"/>
      <c r="D61" s="63"/>
      <c r="E61" s="72" t="s">
        <v>57</v>
      </c>
      <c r="F61" s="65">
        <v>275312</v>
      </c>
      <c r="G61" s="65">
        <v>549229</v>
      </c>
      <c r="H61" s="66">
        <f t="shared" si="11"/>
        <v>824541</v>
      </c>
      <c r="I61" s="67">
        <v>0</v>
      </c>
      <c r="J61" s="65">
        <v>942727</v>
      </c>
      <c r="K61" s="65">
        <v>1532791</v>
      </c>
      <c r="L61" s="65">
        <v>1278944</v>
      </c>
      <c r="M61" s="65">
        <v>1028990</v>
      </c>
      <c r="N61" s="65">
        <v>581170</v>
      </c>
      <c r="O61" s="130">
        <f t="shared" si="13"/>
        <v>5364622</v>
      </c>
      <c r="P61" s="68">
        <f t="shared" si="14"/>
        <v>6189163</v>
      </c>
    </row>
    <row r="62" spans="3:16" s="61" customFormat="1" ht="30" customHeight="1" hidden="1">
      <c r="C62" s="62"/>
      <c r="D62" s="63"/>
      <c r="E62" s="72" t="s">
        <v>58</v>
      </c>
      <c r="F62" s="65">
        <v>0</v>
      </c>
      <c r="G62" s="65">
        <v>0</v>
      </c>
      <c r="H62" s="66">
        <f t="shared" si="11"/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f t="shared" si="13"/>
        <v>0</v>
      </c>
      <c r="P62" s="68">
        <f t="shared" si="14"/>
        <v>0</v>
      </c>
    </row>
    <row r="63" spans="3:16" s="61" customFormat="1" ht="30" customHeight="1" hidden="1">
      <c r="C63" s="62"/>
      <c r="D63" s="63"/>
      <c r="E63" s="72" t="s">
        <v>59</v>
      </c>
      <c r="F63" s="65">
        <v>0</v>
      </c>
      <c r="G63" s="65">
        <v>0</v>
      </c>
      <c r="H63" s="66">
        <f t="shared" si="11"/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30">
        <f t="shared" si="13"/>
        <v>0</v>
      </c>
      <c r="P63" s="68">
        <f t="shared" si="14"/>
        <v>0</v>
      </c>
    </row>
    <row r="64" spans="3:16" s="61" customFormat="1" ht="30" customHeight="1">
      <c r="C64" s="62"/>
      <c r="D64" s="74" t="s">
        <v>60</v>
      </c>
      <c r="E64" s="75"/>
      <c r="F64" s="65">
        <v>143059</v>
      </c>
      <c r="G64" s="65">
        <v>136330</v>
      </c>
      <c r="H64" s="66">
        <f t="shared" si="11"/>
        <v>279389</v>
      </c>
      <c r="I64" s="67">
        <v>0</v>
      </c>
      <c r="J64" s="65">
        <v>1307247</v>
      </c>
      <c r="K64" s="65">
        <v>1218599</v>
      </c>
      <c r="L64" s="65">
        <v>1202984</v>
      </c>
      <c r="M64" s="65">
        <v>1498184</v>
      </c>
      <c r="N64" s="65">
        <v>686449</v>
      </c>
      <c r="O64" s="130">
        <f t="shared" si="13"/>
        <v>5913463</v>
      </c>
      <c r="P64" s="68">
        <f t="shared" si="14"/>
        <v>6192852</v>
      </c>
    </row>
    <row r="65" spans="3:16" s="61" customFormat="1" ht="30" customHeight="1" thickBot="1">
      <c r="C65" s="76"/>
      <c r="D65" s="77" t="s">
        <v>61</v>
      </c>
      <c r="E65" s="78"/>
      <c r="F65" s="79">
        <v>808770</v>
      </c>
      <c r="G65" s="79">
        <f>845970+430+430</f>
        <v>846830</v>
      </c>
      <c r="H65" s="80">
        <f t="shared" si="11"/>
        <v>1655600</v>
      </c>
      <c r="I65" s="81">
        <v>0</v>
      </c>
      <c r="J65" s="79">
        <v>3672386</v>
      </c>
      <c r="K65" s="79">
        <v>2174520</v>
      </c>
      <c r="L65" s="79">
        <v>1570744</v>
      </c>
      <c r="M65" s="79">
        <v>1082071</v>
      </c>
      <c r="N65" s="79">
        <v>473856</v>
      </c>
      <c r="O65" s="131">
        <f t="shared" si="13"/>
        <v>8973577</v>
      </c>
      <c r="P65" s="82">
        <f t="shared" si="14"/>
        <v>10629177</v>
      </c>
    </row>
    <row r="66" spans="3:16" s="61" customFormat="1" ht="30" customHeight="1">
      <c r="C66" s="59" t="s">
        <v>62</v>
      </c>
      <c r="D66" s="83"/>
      <c r="E66" s="84"/>
      <c r="F66" s="60">
        <f>SUM(F67:F75)</f>
        <v>63362</v>
      </c>
      <c r="G66" s="60">
        <f>SUM(G67:G75)</f>
        <v>160862</v>
      </c>
      <c r="H66" s="85">
        <f t="shared" si="11"/>
        <v>224224</v>
      </c>
      <c r="I66" s="86">
        <f aca="true" t="shared" si="18" ref="I66:N66">SUM(I67:I75)</f>
        <v>0</v>
      </c>
      <c r="J66" s="60">
        <f t="shared" si="18"/>
        <v>9322383</v>
      </c>
      <c r="K66" s="60">
        <f t="shared" si="18"/>
        <v>9538482</v>
      </c>
      <c r="L66" s="60">
        <f t="shared" si="18"/>
        <v>11520998</v>
      </c>
      <c r="M66" s="60">
        <f t="shared" si="18"/>
        <v>11885421</v>
      </c>
      <c r="N66" s="60">
        <f t="shared" si="18"/>
        <v>8428731</v>
      </c>
      <c r="O66" s="129">
        <f t="shared" si="13"/>
        <v>50696015</v>
      </c>
      <c r="P66" s="87">
        <f t="shared" si="14"/>
        <v>50920239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f t="shared" si="11"/>
        <v>0</v>
      </c>
      <c r="I67" s="91">
        <v>0</v>
      </c>
      <c r="J67" s="89">
        <v>861418</v>
      </c>
      <c r="K67" s="89">
        <v>1391314</v>
      </c>
      <c r="L67" s="89">
        <v>1521637</v>
      </c>
      <c r="M67" s="89">
        <v>1146724</v>
      </c>
      <c r="N67" s="89">
        <v>339875</v>
      </c>
      <c r="O67" s="132">
        <f t="shared" si="13"/>
        <v>5260968</v>
      </c>
      <c r="P67" s="92">
        <f t="shared" si="14"/>
        <v>5260968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f t="shared" si="11"/>
        <v>0</v>
      </c>
      <c r="I68" s="91">
        <v>0</v>
      </c>
      <c r="J68" s="65">
        <v>31448</v>
      </c>
      <c r="K68" s="65">
        <v>21162</v>
      </c>
      <c r="L68" s="65">
        <v>23597</v>
      </c>
      <c r="M68" s="65">
        <v>9466</v>
      </c>
      <c r="N68" s="65">
        <v>36835</v>
      </c>
      <c r="O68" s="130">
        <f t="shared" si="13"/>
        <v>122508</v>
      </c>
      <c r="P68" s="68">
        <f t="shared" si="14"/>
        <v>122508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5">
        <f t="shared" si="11"/>
        <v>0</v>
      </c>
      <c r="I69" s="91">
        <v>0</v>
      </c>
      <c r="J69" s="65">
        <v>4739330</v>
      </c>
      <c r="K69" s="65">
        <v>3727608</v>
      </c>
      <c r="L69" s="65">
        <v>2733754</v>
      </c>
      <c r="M69" s="65">
        <v>1976891</v>
      </c>
      <c r="N69" s="65">
        <v>980987</v>
      </c>
      <c r="O69" s="130">
        <f t="shared" si="13"/>
        <v>14158570</v>
      </c>
      <c r="P69" s="68">
        <f t="shared" si="14"/>
        <v>14158570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0</v>
      </c>
      <c r="H70" s="65">
        <f t="shared" si="11"/>
        <v>0</v>
      </c>
      <c r="I70" s="67">
        <v>0</v>
      </c>
      <c r="J70" s="65">
        <v>486422</v>
      </c>
      <c r="K70" s="65">
        <v>345967</v>
      </c>
      <c r="L70" s="65">
        <v>847109</v>
      </c>
      <c r="M70" s="65">
        <v>628819</v>
      </c>
      <c r="N70" s="65">
        <v>504689</v>
      </c>
      <c r="O70" s="130">
        <f t="shared" si="13"/>
        <v>2813006</v>
      </c>
      <c r="P70" s="68">
        <f t="shared" si="14"/>
        <v>2813006</v>
      </c>
    </row>
    <row r="71" spans="3:16" s="61" customFormat="1" ht="30" customHeight="1">
      <c r="C71" s="62"/>
      <c r="D71" s="74" t="s">
        <v>66</v>
      </c>
      <c r="E71" s="75"/>
      <c r="F71" s="65">
        <v>63362</v>
      </c>
      <c r="G71" s="65">
        <v>160862</v>
      </c>
      <c r="H71" s="65">
        <f t="shared" si="11"/>
        <v>224224</v>
      </c>
      <c r="I71" s="67">
        <v>0</v>
      </c>
      <c r="J71" s="65">
        <v>1417562</v>
      </c>
      <c r="K71" s="65">
        <v>1543098</v>
      </c>
      <c r="L71" s="65">
        <v>1265671</v>
      </c>
      <c r="M71" s="65">
        <v>557410</v>
      </c>
      <c r="N71" s="65">
        <v>388580</v>
      </c>
      <c r="O71" s="130">
        <f t="shared" si="13"/>
        <v>5172321</v>
      </c>
      <c r="P71" s="68">
        <f t="shared" si="14"/>
        <v>5396545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0</v>
      </c>
      <c r="H72" s="65">
        <f t="shared" si="11"/>
        <v>0</v>
      </c>
      <c r="I72" s="91">
        <v>0</v>
      </c>
      <c r="J72" s="65">
        <v>1720313</v>
      </c>
      <c r="K72" s="65">
        <v>2324156</v>
      </c>
      <c r="L72" s="65">
        <v>2983836</v>
      </c>
      <c r="M72" s="65">
        <v>1637501</v>
      </c>
      <c r="N72" s="65">
        <v>967716</v>
      </c>
      <c r="O72" s="130">
        <f t="shared" si="13"/>
        <v>9633522</v>
      </c>
      <c r="P72" s="68">
        <f t="shared" si="14"/>
        <v>9633522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f t="shared" si="11"/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f t="shared" si="13"/>
        <v>0</v>
      </c>
      <c r="P73" s="68">
        <f t="shared" si="14"/>
        <v>0</v>
      </c>
    </row>
    <row r="74" spans="3:16" s="61" customFormat="1" ht="30" customHeight="1">
      <c r="C74" s="62"/>
      <c r="D74" s="193" t="s">
        <v>69</v>
      </c>
      <c r="E74" s="194"/>
      <c r="F74" s="65">
        <v>0</v>
      </c>
      <c r="G74" s="65">
        <v>0</v>
      </c>
      <c r="H74" s="66">
        <f t="shared" si="11"/>
        <v>0</v>
      </c>
      <c r="I74" s="91">
        <v>0</v>
      </c>
      <c r="J74" s="65">
        <v>65890</v>
      </c>
      <c r="K74" s="65">
        <v>185177</v>
      </c>
      <c r="L74" s="65">
        <v>2145394</v>
      </c>
      <c r="M74" s="65">
        <v>5928610</v>
      </c>
      <c r="N74" s="65">
        <v>5210049</v>
      </c>
      <c r="O74" s="130">
        <f t="shared" si="13"/>
        <v>13535120</v>
      </c>
      <c r="P74" s="68">
        <f t="shared" si="14"/>
        <v>13535120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f t="shared" si="11"/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f t="shared" si="13"/>
        <v>0</v>
      </c>
      <c r="P75" s="96">
        <f t="shared" si="14"/>
        <v>0</v>
      </c>
    </row>
    <row r="76" spans="3:16" s="61" customFormat="1" ht="30" customHeight="1">
      <c r="C76" s="59" t="s">
        <v>71</v>
      </c>
      <c r="D76" s="83"/>
      <c r="E76" s="84"/>
      <c r="F76" s="60">
        <f>SUM(F77:F79)</f>
        <v>0</v>
      </c>
      <c r="G76" s="60">
        <f>SUM(G77:G79)</f>
        <v>0</v>
      </c>
      <c r="H76" s="85">
        <f t="shared" si="11"/>
        <v>0</v>
      </c>
      <c r="I76" s="97">
        <v>0</v>
      </c>
      <c r="J76" s="60">
        <f>SUM(J77:J79)</f>
        <v>3964411</v>
      </c>
      <c r="K76" s="60">
        <f>SUM(K77:K79)</f>
        <v>5315179</v>
      </c>
      <c r="L76" s="60">
        <f>SUM(L77:L79)</f>
        <v>11918692</v>
      </c>
      <c r="M76" s="60">
        <f>SUM(M77:M79)</f>
        <v>23476276</v>
      </c>
      <c r="N76" s="60">
        <f>SUM(N77:N79)</f>
        <v>19644103</v>
      </c>
      <c r="O76" s="129">
        <f t="shared" si="13"/>
        <v>64318661</v>
      </c>
      <c r="P76" s="87">
        <f t="shared" si="14"/>
        <v>64318661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f t="shared" si="11"/>
        <v>0</v>
      </c>
      <c r="I77" s="91">
        <v>0</v>
      </c>
      <c r="J77" s="65">
        <v>230509</v>
      </c>
      <c r="K77" s="65">
        <v>584945</v>
      </c>
      <c r="L77" s="65">
        <v>5141870</v>
      </c>
      <c r="M77" s="65">
        <v>12445549</v>
      </c>
      <c r="N77" s="65">
        <v>11863602</v>
      </c>
      <c r="O77" s="130">
        <f t="shared" si="13"/>
        <v>30266475</v>
      </c>
      <c r="P77" s="68">
        <f t="shared" si="14"/>
        <v>30266475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f t="shared" si="11"/>
        <v>0</v>
      </c>
      <c r="I78" s="91">
        <v>0</v>
      </c>
      <c r="J78" s="65">
        <v>3650550</v>
      </c>
      <c r="K78" s="65">
        <v>4280278</v>
      </c>
      <c r="L78" s="65">
        <v>5219876</v>
      </c>
      <c r="M78" s="65">
        <v>5328177</v>
      </c>
      <c r="N78" s="65">
        <v>3120769</v>
      </c>
      <c r="O78" s="130">
        <f t="shared" si="13"/>
        <v>21599650</v>
      </c>
      <c r="P78" s="68">
        <f t="shared" si="14"/>
        <v>21599650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f t="shared" si="11"/>
        <v>0</v>
      </c>
      <c r="I79" s="98">
        <v>0</v>
      </c>
      <c r="J79" s="79">
        <v>83352</v>
      </c>
      <c r="K79" s="79">
        <v>449956</v>
      </c>
      <c r="L79" s="79">
        <v>1556946</v>
      </c>
      <c r="M79" s="79">
        <v>5702550</v>
      </c>
      <c r="N79" s="79">
        <v>4659732</v>
      </c>
      <c r="O79" s="131">
        <f t="shared" si="13"/>
        <v>12452536</v>
      </c>
      <c r="P79" s="82">
        <f t="shared" si="14"/>
        <v>12452536</v>
      </c>
    </row>
    <row r="80" spans="3:16" s="61" customFormat="1" ht="30" customHeight="1" thickBot="1">
      <c r="C80" s="197" t="s">
        <v>75</v>
      </c>
      <c r="D80" s="198"/>
      <c r="E80" s="198"/>
      <c r="F80" s="99">
        <f>SUM(F46,F66,F76)</f>
        <v>4909808</v>
      </c>
      <c r="G80" s="99">
        <f>SUM(G46,G66,G76)</f>
        <v>8639774</v>
      </c>
      <c r="H80" s="101">
        <f>SUM(F80:G80)</f>
        <v>13549582</v>
      </c>
      <c r="I80" s="102">
        <f aca="true" t="shared" si="19" ref="I80:N80">SUM(I46,I66,I76)</f>
        <v>0</v>
      </c>
      <c r="J80" s="99">
        <f t="shared" si="19"/>
        <v>37652629</v>
      </c>
      <c r="K80" s="99">
        <f t="shared" si="19"/>
        <v>34998656</v>
      </c>
      <c r="L80" s="99">
        <f t="shared" si="19"/>
        <v>40134947</v>
      </c>
      <c r="M80" s="99">
        <f t="shared" si="19"/>
        <v>50790836</v>
      </c>
      <c r="N80" s="99">
        <f t="shared" si="19"/>
        <v>36063427</v>
      </c>
      <c r="O80" s="134">
        <f>SUM(I80:N80)</f>
        <v>199640495</v>
      </c>
      <c r="P80" s="103">
        <f>SUM(O80,H80)</f>
        <v>213190077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80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53284729</v>
      </c>
      <c r="G10" s="60">
        <f>SUM(G11,G17,G20,G24,G28,G29)</f>
        <v>88456843</v>
      </c>
      <c r="H10" s="85">
        <f>SUM(F10:G10)</f>
        <v>141741572</v>
      </c>
      <c r="I10" s="135">
        <f aca="true" t="shared" si="0" ref="I10:N10">SUM(I11,I17,I20,I24,I28,I29)</f>
        <v>0</v>
      </c>
      <c r="J10" s="60">
        <f>SUM(J11,J17,J20,J24,J28,J29)</f>
        <v>247606657</v>
      </c>
      <c r="K10" s="60">
        <f t="shared" si="0"/>
        <v>204517825</v>
      </c>
      <c r="L10" s="60">
        <f t="shared" si="0"/>
        <v>168289182</v>
      </c>
      <c r="M10" s="60">
        <f t="shared" si="0"/>
        <v>155033123</v>
      </c>
      <c r="N10" s="60">
        <f t="shared" si="0"/>
        <v>80422661</v>
      </c>
      <c r="O10" s="129">
        <f>SUM(I10:N10)</f>
        <v>855869448</v>
      </c>
      <c r="P10" s="87">
        <f>SUM(O10,H10)</f>
        <v>997611020</v>
      </c>
      <c r="Q10" s="17"/>
    </row>
    <row r="11" spans="3:16" s="61" customFormat="1" ht="30" customHeight="1">
      <c r="C11" s="62"/>
      <c r="D11" s="63" t="s">
        <v>43</v>
      </c>
      <c r="E11" s="64"/>
      <c r="F11" s="65">
        <f>SUM(F12:F16)</f>
        <v>11897414</v>
      </c>
      <c r="G11" s="65">
        <f>SUM(G12:G16)</f>
        <v>21553768</v>
      </c>
      <c r="H11" s="66">
        <f>SUM(F11:G11)</f>
        <v>33451182</v>
      </c>
      <c r="I11" s="136">
        <f aca="true" t="shared" si="1" ref="I11:N11">SUM(I12:I16)</f>
        <v>0</v>
      </c>
      <c r="J11" s="65">
        <f t="shared" si="1"/>
        <v>45009960</v>
      </c>
      <c r="K11" s="65">
        <f t="shared" si="1"/>
        <v>38169424</v>
      </c>
      <c r="L11" s="65">
        <f t="shared" si="1"/>
        <v>33183847</v>
      </c>
      <c r="M11" s="65">
        <f t="shared" si="1"/>
        <v>31394465</v>
      </c>
      <c r="N11" s="65">
        <f t="shared" si="1"/>
        <v>25910667</v>
      </c>
      <c r="O11" s="130">
        <f aca="true" t="shared" si="2" ref="O11:O43">SUM(I11:N11)</f>
        <v>173668363</v>
      </c>
      <c r="P11" s="68">
        <f aca="true" t="shared" si="3" ref="P11:P43">SUM(O11,H11)</f>
        <v>207119545</v>
      </c>
    </row>
    <row r="12" spans="3:16" s="61" customFormat="1" ht="30" customHeight="1">
      <c r="C12" s="62"/>
      <c r="D12" s="63"/>
      <c r="E12" s="69" t="s">
        <v>44</v>
      </c>
      <c r="F12" s="65">
        <v>10071473</v>
      </c>
      <c r="G12" s="65">
        <v>15817498</v>
      </c>
      <c r="H12" s="66">
        <f>SUM(F12:G12)</f>
        <v>25888971</v>
      </c>
      <c r="I12" s="136">
        <v>0</v>
      </c>
      <c r="J12" s="65">
        <v>30404840</v>
      </c>
      <c r="K12" s="65">
        <v>25400508</v>
      </c>
      <c r="L12" s="65">
        <v>22229219</v>
      </c>
      <c r="M12" s="65">
        <v>21640833</v>
      </c>
      <c r="N12" s="65">
        <v>18039249</v>
      </c>
      <c r="O12" s="130">
        <f t="shared" si="2"/>
        <v>117714649</v>
      </c>
      <c r="P12" s="68">
        <f t="shared" si="3"/>
        <v>143603620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f aca="true" t="shared" si="4" ref="H13:H43">SUM(F13:G13)</f>
        <v>0</v>
      </c>
      <c r="I13" s="136">
        <v>0</v>
      </c>
      <c r="J13" s="65">
        <v>0</v>
      </c>
      <c r="K13" s="65">
        <v>236096</v>
      </c>
      <c r="L13" s="65">
        <v>809576</v>
      </c>
      <c r="M13" s="65">
        <v>1606418</v>
      </c>
      <c r="N13" s="65">
        <v>2112198</v>
      </c>
      <c r="O13" s="130">
        <f t="shared" si="2"/>
        <v>4764288</v>
      </c>
      <c r="P13" s="68">
        <f t="shared" si="3"/>
        <v>4764288</v>
      </c>
    </row>
    <row r="14" spans="3:16" s="61" customFormat="1" ht="30" customHeight="1">
      <c r="C14" s="62"/>
      <c r="D14" s="63"/>
      <c r="E14" s="69" t="s">
        <v>46</v>
      </c>
      <c r="F14" s="65">
        <v>696371</v>
      </c>
      <c r="G14" s="65">
        <f>2165680+92150+92150</f>
        <v>2349980</v>
      </c>
      <c r="H14" s="66">
        <f t="shared" si="4"/>
        <v>3046351</v>
      </c>
      <c r="I14" s="136">
        <v>0</v>
      </c>
      <c r="J14" s="65">
        <v>6681970</v>
      </c>
      <c r="K14" s="65">
        <v>5098300</v>
      </c>
      <c r="L14" s="65">
        <v>4363960</v>
      </c>
      <c r="M14" s="65">
        <v>4169644</v>
      </c>
      <c r="N14" s="65">
        <v>3382720</v>
      </c>
      <c r="O14" s="130">
        <f t="shared" si="2"/>
        <v>23696594</v>
      </c>
      <c r="P14" s="68">
        <f t="shared" si="3"/>
        <v>26742945</v>
      </c>
    </row>
    <row r="15" spans="3:16" s="61" customFormat="1" ht="30" customHeight="1">
      <c r="C15" s="62"/>
      <c r="D15" s="63"/>
      <c r="E15" s="69" t="s">
        <v>47</v>
      </c>
      <c r="F15" s="65">
        <v>787530</v>
      </c>
      <c r="G15" s="65">
        <v>2993020</v>
      </c>
      <c r="H15" s="66">
        <f t="shared" si="4"/>
        <v>3780550</v>
      </c>
      <c r="I15" s="136">
        <v>0</v>
      </c>
      <c r="J15" s="65">
        <v>5822150</v>
      </c>
      <c r="K15" s="65">
        <v>4840660</v>
      </c>
      <c r="L15" s="65">
        <v>3930522</v>
      </c>
      <c r="M15" s="65">
        <v>2402270</v>
      </c>
      <c r="N15" s="65">
        <v>1450870</v>
      </c>
      <c r="O15" s="130">
        <f t="shared" si="2"/>
        <v>18446472</v>
      </c>
      <c r="P15" s="68">
        <f t="shared" si="3"/>
        <v>22227022</v>
      </c>
    </row>
    <row r="16" spans="3:16" s="61" customFormat="1" ht="30" customHeight="1">
      <c r="C16" s="62"/>
      <c r="D16" s="63"/>
      <c r="E16" s="69" t="s">
        <v>48</v>
      </c>
      <c r="F16" s="65">
        <v>342040</v>
      </c>
      <c r="G16" s="65">
        <v>393270</v>
      </c>
      <c r="H16" s="66">
        <f t="shared" si="4"/>
        <v>735310</v>
      </c>
      <c r="I16" s="136">
        <v>0</v>
      </c>
      <c r="J16" s="65">
        <v>2101000</v>
      </c>
      <c r="K16" s="65">
        <v>2593860</v>
      </c>
      <c r="L16" s="65">
        <v>1850570</v>
      </c>
      <c r="M16" s="65">
        <v>1575300</v>
      </c>
      <c r="N16" s="65">
        <v>925630</v>
      </c>
      <c r="O16" s="130">
        <f t="shared" si="2"/>
        <v>9046360</v>
      </c>
      <c r="P16" s="68">
        <f t="shared" si="3"/>
        <v>9781670</v>
      </c>
    </row>
    <row r="17" spans="3:16" s="61" customFormat="1" ht="30" customHeight="1">
      <c r="C17" s="62"/>
      <c r="D17" s="70" t="s">
        <v>49</v>
      </c>
      <c r="E17" s="71"/>
      <c r="F17" s="65">
        <f>SUM(F18:F19)</f>
        <v>24141209</v>
      </c>
      <c r="G17" s="65">
        <f>SUM(G18:G19)</f>
        <v>46922511</v>
      </c>
      <c r="H17" s="66">
        <f>SUM(F17:G17)</f>
        <v>71063720</v>
      </c>
      <c r="I17" s="136">
        <f aca="true" t="shared" si="5" ref="I17:N17">SUM(I18:I19)</f>
        <v>0</v>
      </c>
      <c r="J17" s="65">
        <f t="shared" si="5"/>
        <v>130308390</v>
      </c>
      <c r="K17" s="65">
        <f t="shared" si="5"/>
        <v>102119645</v>
      </c>
      <c r="L17" s="65">
        <f t="shared" si="5"/>
        <v>71842463</v>
      </c>
      <c r="M17" s="65">
        <f t="shared" si="5"/>
        <v>61593727</v>
      </c>
      <c r="N17" s="65">
        <f t="shared" si="5"/>
        <v>26349131</v>
      </c>
      <c r="O17" s="130">
        <f t="shared" si="2"/>
        <v>392213356</v>
      </c>
      <c r="P17" s="68">
        <f t="shared" si="3"/>
        <v>463277076</v>
      </c>
    </row>
    <row r="18" spans="3:16" s="61" customFormat="1" ht="30" customHeight="1">
      <c r="C18" s="62"/>
      <c r="D18" s="63"/>
      <c r="E18" s="69" t="s">
        <v>50</v>
      </c>
      <c r="F18" s="65">
        <v>18554909</v>
      </c>
      <c r="G18" s="65">
        <v>34217920</v>
      </c>
      <c r="H18" s="66">
        <f t="shared" si="4"/>
        <v>52772829</v>
      </c>
      <c r="I18" s="136">
        <v>0</v>
      </c>
      <c r="J18" s="65">
        <v>93071884</v>
      </c>
      <c r="K18" s="65">
        <v>78163280</v>
      </c>
      <c r="L18" s="65">
        <v>54998973</v>
      </c>
      <c r="M18" s="65">
        <v>52490147</v>
      </c>
      <c r="N18" s="65">
        <v>23004841</v>
      </c>
      <c r="O18" s="130">
        <f t="shared" si="2"/>
        <v>301729125</v>
      </c>
      <c r="P18" s="68">
        <f t="shared" si="3"/>
        <v>354501954</v>
      </c>
    </row>
    <row r="19" spans="3:16" s="61" customFormat="1" ht="30" customHeight="1">
      <c r="C19" s="62"/>
      <c r="D19" s="63"/>
      <c r="E19" s="69" t="s">
        <v>51</v>
      </c>
      <c r="F19" s="65">
        <v>5586300</v>
      </c>
      <c r="G19" s="65">
        <v>12704591</v>
      </c>
      <c r="H19" s="66">
        <f t="shared" si="4"/>
        <v>18290891</v>
      </c>
      <c r="I19" s="136">
        <v>0</v>
      </c>
      <c r="J19" s="65">
        <v>37236506</v>
      </c>
      <c r="K19" s="65">
        <v>23956365</v>
      </c>
      <c r="L19" s="65">
        <v>16843490</v>
      </c>
      <c r="M19" s="65">
        <v>9103580</v>
      </c>
      <c r="N19" s="65">
        <v>3344290</v>
      </c>
      <c r="O19" s="130">
        <f t="shared" si="2"/>
        <v>90484231</v>
      </c>
      <c r="P19" s="68">
        <f t="shared" si="3"/>
        <v>108775122</v>
      </c>
    </row>
    <row r="20" spans="3:16" s="61" customFormat="1" ht="30" customHeight="1">
      <c r="C20" s="62"/>
      <c r="D20" s="70" t="s">
        <v>52</v>
      </c>
      <c r="E20" s="71"/>
      <c r="F20" s="65">
        <f>SUM(F21:F23)</f>
        <v>162807</v>
      </c>
      <c r="G20" s="65">
        <f>SUM(G21:G23)</f>
        <v>993580</v>
      </c>
      <c r="H20" s="66">
        <f t="shared" si="4"/>
        <v>1156387</v>
      </c>
      <c r="I20" s="136">
        <f aca="true" t="shared" si="6" ref="I20:N20">SUM(I21:I23)</f>
        <v>0</v>
      </c>
      <c r="J20" s="65">
        <f t="shared" si="6"/>
        <v>9169210</v>
      </c>
      <c r="K20" s="65">
        <f t="shared" si="6"/>
        <v>11966896</v>
      </c>
      <c r="L20" s="65">
        <f t="shared" si="6"/>
        <v>21483292</v>
      </c>
      <c r="M20" s="65">
        <f t="shared" si="6"/>
        <v>25300441</v>
      </c>
      <c r="N20" s="65">
        <f t="shared" si="6"/>
        <v>10300380</v>
      </c>
      <c r="O20" s="130">
        <f t="shared" si="2"/>
        <v>78220219</v>
      </c>
      <c r="P20" s="68">
        <f t="shared" si="3"/>
        <v>79376606</v>
      </c>
    </row>
    <row r="21" spans="3:16" s="61" customFormat="1" ht="30" customHeight="1">
      <c r="C21" s="62"/>
      <c r="D21" s="63"/>
      <c r="E21" s="69" t="s">
        <v>53</v>
      </c>
      <c r="F21" s="65">
        <v>162807</v>
      </c>
      <c r="G21" s="65">
        <v>853960</v>
      </c>
      <c r="H21" s="66">
        <f t="shared" si="4"/>
        <v>1016767</v>
      </c>
      <c r="I21" s="136">
        <v>0</v>
      </c>
      <c r="J21" s="65">
        <v>7363000</v>
      </c>
      <c r="K21" s="65">
        <v>10225116</v>
      </c>
      <c r="L21" s="65">
        <v>19945882</v>
      </c>
      <c r="M21" s="65">
        <v>24692691</v>
      </c>
      <c r="N21" s="65">
        <v>10022940</v>
      </c>
      <c r="O21" s="130">
        <f t="shared" si="2"/>
        <v>72249629</v>
      </c>
      <c r="P21" s="68">
        <f t="shared" si="3"/>
        <v>73266396</v>
      </c>
    </row>
    <row r="22" spans="3:16" s="61" customFormat="1" ht="30" customHeight="1">
      <c r="C22" s="62"/>
      <c r="D22" s="63"/>
      <c r="E22" s="72" t="s">
        <v>54</v>
      </c>
      <c r="F22" s="65">
        <v>0</v>
      </c>
      <c r="G22" s="65">
        <v>139620</v>
      </c>
      <c r="H22" s="66">
        <f t="shared" si="4"/>
        <v>139620</v>
      </c>
      <c r="I22" s="136">
        <v>0</v>
      </c>
      <c r="J22" s="65">
        <v>1707690</v>
      </c>
      <c r="K22" s="65">
        <v>1741780</v>
      </c>
      <c r="L22" s="65">
        <v>1537410</v>
      </c>
      <c r="M22" s="65">
        <v>607750</v>
      </c>
      <c r="N22" s="65">
        <v>277440</v>
      </c>
      <c r="O22" s="130">
        <f t="shared" si="2"/>
        <v>5872070</v>
      </c>
      <c r="P22" s="68">
        <f t="shared" si="3"/>
        <v>6011690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f t="shared" si="4"/>
        <v>0</v>
      </c>
      <c r="I23" s="136">
        <v>0</v>
      </c>
      <c r="J23" s="65">
        <v>98520</v>
      </c>
      <c r="K23" s="65">
        <v>0</v>
      </c>
      <c r="L23" s="65">
        <v>0</v>
      </c>
      <c r="M23" s="65">
        <v>0</v>
      </c>
      <c r="N23" s="65">
        <v>0</v>
      </c>
      <c r="O23" s="130">
        <f t="shared" si="2"/>
        <v>98520</v>
      </c>
      <c r="P23" s="68">
        <f t="shared" si="3"/>
        <v>98520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7541354</v>
      </c>
      <c r="G24" s="65">
        <f>SUM(G25:G27)</f>
        <v>9152586</v>
      </c>
      <c r="H24" s="66">
        <f t="shared" si="4"/>
        <v>16693940</v>
      </c>
      <c r="I24" s="136">
        <f aca="true" t="shared" si="7" ref="I24:N24">SUM(I25:I27)</f>
        <v>0</v>
      </c>
      <c r="J24" s="65">
        <f>SUM(J25:J27)</f>
        <v>13266164</v>
      </c>
      <c r="K24" s="65">
        <f t="shared" si="7"/>
        <v>18270872</v>
      </c>
      <c r="L24" s="65">
        <f t="shared" si="7"/>
        <v>13996068</v>
      </c>
      <c r="M24" s="65">
        <f t="shared" si="7"/>
        <v>10885164</v>
      </c>
      <c r="N24" s="65">
        <f t="shared" si="7"/>
        <v>6211706</v>
      </c>
      <c r="O24" s="130">
        <f t="shared" si="2"/>
        <v>62629974</v>
      </c>
      <c r="P24" s="68">
        <f t="shared" si="3"/>
        <v>79323914</v>
      </c>
    </row>
    <row r="25" spans="3:16" s="61" customFormat="1" ht="30" customHeight="1">
      <c r="C25" s="62"/>
      <c r="D25" s="63"/>
      <c r="E25" s="72" t="s">
        <v>57</v>
      </c>
      <c r="F25" s="65">
        <v>2753120</v>
      </c>
      <c r="G25" s="65">
        <v>5492290</v>
      </c>
      <c r="H25" s="66">
        <f t="shared" si="4"/>
        <v>8245410</v>
      </c>
      <c r="I25" s="136">
        <v>0</v>
      </c>
      <c r="J25" s="65">
        <v>9427270</v>
      </c>
      <c r="K25" s="65">
        <v>15327910</v>
      </c>
      <c r="L25" s="65">
        <v>12789440</v>
      </c>
      <c r="M25" s="65">
        <v>10289900</v>
      </c>
      <c r="N25" s="65">
        <v>5811700</v>
      </c>
      <c r="O25" s="130">
        <f t="shared" si="2"/>
        <v>53646220</v>
      </c>
      <c r="P25" s="68">
        <f t="shared" si="3"/>
        <v>61891630</v>
      </c>
    </row>
    <row r="26" spans="3:16" s="61" customFormat="1" ht="30" customHeight="1">
      <c r="C26" s="62"/>
      <c r="D26" s="63"/>
      <c r="E26" s="72" t="s">
        <v>58</v>
      </c>
      <c r="F26" s="65">
        <v>739396</v>
      </c>
      <c r="G26" s="65">
        <v>570420</v>
      </c>
      <c r="H26" s="66">
        <f t="shared" si="4"/>
        <v>1309816</v>
      </c>
      <c r="I26" s="136">
        <v>0</v>
      </c>
      <c r="J26" s="65">
        <v>1250028</v>
      </c>
      <c r="K26" s="65">
        <v>752657</v>
      </c>
      <c r="L26" s="65">
        <v>426172</v>
      </c>
      <c r="M26" s="65">
        <v>221320</v>
      </c>
      <c r="N26" s="65">
        <v>200006</v>
      </c>
      <c r="O26" s="130">
        <f t="shared" si="2"/>
        <v>2850183</v>
      </c>
      <c r="P26" s="68">
        <f t="shared" si="3"/>
        <v>4159999</v>
      </c>
    </row>
    <row r="27" spans="3:16" s="61" customFormat="1" ht="30" customHeight="1">
      <c r="C27" s="62"/>
      <c r="D27" s="63"/>
      <c r="E27" s="72" t="s">
        <v>59</v>
      </c>
      <c r="F27" s="65">
        <v>4048838</v>
      </c>
      <c r="G27" s="65">
        <v>3089876</v>
      </c>
      <c r="H27" s="66">
        <f t="shared" si="4"/>
        <v>7138714</v>
      </c>
      <c r="I27" s="136">
        <v>0</v>
      </c>
      <c r="J27" s="65">
        <v>2588866</v>
      </c>
      <c r="K27" s="65">
        <v>2190305</v>
      </c>
      <c r="L27" s="65">
        <v>780456</v>
      </c>
      <c r="M27" s="65">
        <v>373944</v>
      </c>
      <c r="N27" s="65">
        <v>200000</v>
      </c>
      <c r="O27" s="130">
        <f t="shared" si="2"/>
        <v>6133571</v>
      </c>
      <c r="P27" s="68">
        <f t="shared" si="3"/>
        <v>13272285</v>
      </c>
    </row>
    <row r="28" spans="3:16" s="61" customFormat="1" ht="30" customHeight="1">
      <c r="C28" s="62"/>
      <c r="D28" s="74" t="s">
        <v>60</v>
      </c>
      <c r="E28" s="75"/>
      <c r="F28" s="65">
        <v>1453282</v>
      </c>
      <c r="G28" s="65">
        <v>1366098</v>
      </c>
      <c r="H28" s="66">
        <f t="shared" si="4"/>
        <v>2819380</v>
      </c>
      <c r="I28" s="136">
        <v>0</v>
      </c>
      <c r="J28" s="65">
        <v>13117882</v>
      </c>
      <c r="K28" s="65">
        <v>12235692</v>
      </c>
      <c r="L28" s="65">
        <v>12068839</v>
      </c>
      <c r="M28" s="65">
        <v>15029432</v>
      </c>
      <c r="N28" s="65">
        <v>6909605</v>
      </c>
      <c r="O28" s="130">
        <f t="shared" si="2"/>
        <v>59361450</v>
      </c>
      <c r="P28" s="68">
        <f t="shared" si="3"/>
        <v>62180830</v>
      </c>
    </row>
    <row r="29" spans="3:16" s="61" customFormat="1" ht="30" customHeight="1" thickBot="1">
      <c r="C29" s="76"/>
      <c r="D29" s="77" t="s">
        <v>61</v>
      </c>
      <c r="E29" s="78"/>
      <c r="F29" s="79">
        <v>8088663</v>
      </c>
      <c r="G29" s="79">
        <f>8459700+4300+4300</f>
        <v>8468300</v>
      </c>
      <c r="H29" s="80">
        <f t="shared" si="4"/>
        <v>16556963</v>
      </c>
      <c r="I29" s="137">
        <v>0</v>
      </c>
      <c r="J29" s="79">
        <v>36735051</v>
      </c>
      <c r="K29" s="79">
        <v>21755296</v>
      </c>
      <c r="L29" s="79">
        <v>15714673</v>
      </c>
      <c r="M29" s="79">
        <v>10829894</v>
      </c>
      <c r="N29" s="79">
        <v>4741172</v>
      </c>
      <c r="O29" s="131">
        <f t="shared" si="2"/>
        <v>89776086</v>
      </c>
      <c r="P29" s="82">
        <f t="shared" si="3"/>
        <v>106333049</v>
      </c>
    </row>
    <row r="30" spans="3:16" s="61" customFormat="1" ht="30" customHeight="1">
      <c r="C30" s="59" t="s">
        <v>62</v>
      </c>
      <c r="D30" s="83"/>
      <c r="E30" s="84"/>
      <c r="F30" s="60">
        <f>SUM(F31:F39)</f>
        <v>633620</v>
      </c>
      <c r="G30" s="60">
        <f>SUM(G31:G39)</f>
        <v>1608620</v>
      </c>
      <c r="H30" s="85">
        <f t="shared" si="4"/>
        <v>2242240</v>
      </c>
      <c r="I30" s="135">
        <f aca="true" t="shared" si="8" ref="I30:N30">SUM(I31:I39)</f>
        <v>0</v>
      </c>
      <c r="J30" s="60">
        <f t="shared" si="8"/>
        <v>93228649</v>
      </c>
      <c r="K30" s="60">
        <f t="shared" si="8"/>
        <v>95402120</v>
      </c>
      <c r="L30" s="60">
        <f t="shared" si="8"/>
        <v>115209980</v>
      </c>
      <c r="M30" s="60">
        <f t="shared" si="8"/>
        <v>118864263</v>
      </c>
      <c r="N30" s="60">
        <f t="shared" si="8"/>
        <v>84300936</v>
      </c>
      <c r="O30" s="129">
        <f t="shared" si="2"/>
        <v>507005948</v>
      </c>
      <c r="P30" s="87">
        <f t="shared" si="3"/>
        <v>509248188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f t="shared" si="4"/>
        <v>0</v>
      </c>
      <c r="I31" s="138">
        <v>0</v>
      </c>
      <c r="J31" s="89">
        <v>8614180</v>
      </c>
      <c r="K31" s="89">
        <v>13915943</v>
      </c>
      <c r="L31" s="89">
        <v>15216370</v>
      </c>
      <c r="M31" s="89">
        <v>11467240</v>
      </c>
      <c r="N31" s="89">
        <v>3398750</v>
      </c>
      <c r="O31" s="132">
        <f t="shared" si="2"/>
        <v>52612483</v>
      </c>
      <c r="P31" s="92">
        <f t="shared" si="3"/>
        <v>52612483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f t="shared" si="4"/>
        <v>0</v>
      </c>
      <c r="I32" s="138">
        <v>0</v>
      </c>
      <c r="J32" s="65">
        <v>314480</v>
      </c>
      <c r="K32" s="65">
        <v>211620</v>
      </c>
      <c r="L32" s="65">
        <v>235970</v>
      </c>
      <c r="M32" s="65">
        <v>94660</v>
      </c>
      <c r="N32" s="65">
        <v>368350</v>
      </c>
      <c r="O32" s="130">
        <f t="shared" si="2"/>
        <v>1225080</v>
      </c>
      <c r="P32" s="68">
        <f t="shared" si="3"/>
        <v>1225080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f t="shared" si="4"/>
        <v>0</v>
      </c>
      <c r="I33" s="138">
        <v>0</v>
      </c>
      <c r="J33" s="65">
        <v>47398119</v>
      </c>
      <c r="K33" s="65">
        <v>37278084</v>
      </c>
      <c r="L33" s="65">
        <v>27337540</v>
      </c>
      <c r="M33" s="65">
        <v>19775185</v>
      </c>
      <c r="N33" s="65">
        <v>9823496</v>
      </c>
      <c r="O33" s="130">
        <f t="shared" si="2"/>
        <v>141612424</v>
      </c>
      <c r="P33" s="68">
        <f t="shared" si="3"/>
        <v>141612424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0</v>
      </c>
      <c r="H34" s="66">
        <f t="shared" si="4"/>
        <v>0</v>
      </c>
      <c r="I34" s="136">
        <v>0</v>
      </c>
      <c r="J34" s="65">
        <v>4864220</v>
      </c>
      <c r="K34" s="65">
        <v>3459670</v>
      </c>
      <c r="L34" s="65">
        <v>8471090</v>
      </c>
      <c r="M34" s="65">
        <v>6288190</v>
      </c>
      <c r="N34" s="65">
        <v>5046890</v>
      </c>
      <c r="O34" s="130">
        <f t="shared" si="2"/>
        <v>28130060</v>
      </c>
      <c r="P34" s="68">
        <f t="shared" si="3"/>
        <v>28130060</v>
      </c>
    </row>
    <row r="35" spans="3:16" s="61" customFormat="1" ht="30" customHeight="1">
      <c r="C35" s="62"/>
      <c r="D35" s="74" t="s">
        <v>66</v>
      </c>
      <c r="E35" s="75"/>
      <c r="F35" s="65">
        <v>633620</v>
      </c>
      <c r="G35" s="65">
        <v>1608620</v>
      </c>
      <c r="H35" s="66">
        <f t="shared" si="4"/>
        <v>2242240</v>
      </c>
      <c r="I35" s="136">
        <v>0</v>
      </c>
      <c r="J35" s="65">
        <v>14175620</v>
      </c>
      <c r="K35" s="65">
        <v>15430980</v>
      </c>
      <c r="L35" s="65">
        <v>12656710</v>
      </c>
      <c r="M35" s="65">
        <v>5574100</v>
      </c>
      <c r="N35" s="65">
        <v>3885800</v>
      </c>
      <c r="O35" s="130">
        <f t="shared" si="2"/>
        <v>51723210</v>
      </c>
      <c r="P35" s="68">
        <f t="shared" si="3"/>
        <v>53965450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0</v>
      </c>
      <c r="H36" s="66">
        <f t="shared" si="4"/>
        <v>0</v>
      </c>
      <c r="I36" s="138">
        <v>0</v>
      </c>
      <c r="J36" s="65">
        <v>17203130</v>
      </c>
      <c r="K36" s="65">
        <v>23254053</v>
      </c>
      <c r="L36" s="65">
        <v>29838360</v>
      </c>
      <c r="M36" s="65">
        <v>16378788</v>
      </c>
      <c r="N36" s="65">
        <v>9677160</v>
      </c>
      <c r="O36" s="130">
        <f t="shared" si="2"/>
        <v>96351491</v>
      </c>
      <c r="P36" s="68">
        <f t="shared" si="3"/>
        <v>96351491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f t="shared" si="4"/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f t="shared" si="2"/>
        <v>0</v>
      </c>
      <c r="P37" s="68">
        <f t="shared" si="3"/>
        <v>0</v>
      </c>
    </row>
    <row r="38" spans="3:16" s="61" customFormat="1" ht="30" customHeight="1">
      <c r="C38" s="62"/>
      <c r="D38" s="193" t="s">
        <v>69</v>
      </c>
      <c r="E38" s="200"/>
      <c r="F38" s="65">
        <v>0</v>
      </c>
      <c r="G38" s="65">
        <v>0</v>
      </c>
      <c r="H38" s="66">
        <f t="shared" si="4"/>
        <v>0</v>
      </c>
      <c r="I38" s="138">
        <v>0</v>
      </c>
      <c r="J38" s="65">
        <v>658900</v>
      </c>
      <c r="K38" s="65">
        <v>1851770</v>
      </c>
      <c r="L38" s="65">
        <v>21453940</v>
      </c>
      <c r="M38" s="65">
        <v>59286100</v>
      </c>
      <c r="N38" s="65">
        <v>52100490</v>
      </c>
      <c r="O38" s="130">
        <f t="shared" si="2"/>
        <v>135351200</v>
      </c>
      <c r="P38" s="68">
        <f t="shared" si="3"/>
        <v>135351200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f t="shared" si="4"/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f t="shared" si="2"/>
        <v>0</v>
      </c>
      <c r="P39" s="96">
        <f t="shared" si="3"/>
        <v>0</v>
      </c>
    </row>
    <row r="40" spans="3:16" s="61" customFormat="1" ht="30" customHeight="1">
      <c r="C40" s="59" t="s">
        <v>71</v>
      </c>
      <c r="D40" s="83"/>
      <c r="E40" s="84"/>
      <c r="F40" s="60">
        <f>SUM(F41:F43)</f>
        <v>0</v>
      </c>
      <c r="G40" s="60">
        <f>SUM(G41:G43)</f>
        <v>0</v>
      </c>
      <c r="H40" s="85">
        <f>SUM(F40:G40)</f>
        <v>0</v>
      </c>
      <c r="I40" s="140">
        <v>0</v>
      </c>
      <c r="J40" s="60">
        <f>SUM(J41:J43)</f>
        <v>39650496</v>
      </c>
      <c r="K40" s="60">
        <f>SUM(K41:K43)</f>
        <v>53158962</v>
      </c>
      <c r="L40" s="60">
        <f>SUM(L41:L43)</f>
        <v>119216418</v>
      </c>
      <c r="M40" s="60">
        <f>SUM(M41:M43)</f>
        <v>234832911</v>
      </c>
      <c r="N40" s="60">
        <f>SUM(N41:N43)</f>
        <v>196565986</v>
      </c>
      <c r="O40" s="129">
        <f>SUM(I40:N40)</f>
        <v>643424773</v>
      </c>
      <c r="P40" s="87">
        <f t="shared" si="3"/>
        <v>643424773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f t="shared" si="4"/>
        <v>0</v>
      </c>
      <c r="I41" s="138">
        <v>0</v>
      </c>
      <c r="J41" s="65">
        <v>2311476</v>
      </c>
      <c r="K41" s="65">
        <v>5849450</v>
      </c>
      <c r="L41" s="65">
        <v>51429097</v>
      </c>
      <c r="M41" s="65">
        <v>124492078</v>
      </c>
      <c r="N41" s="65">
        <v>118734579</v>
      </c>
      <c r="O41" s="130">
        <f t="shared" si="2"/>
        <v>302816680</v>
      </c>
      <c r="P41" s="68">
        <f t="shared" si="3"/>
        <v>302816680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f t="shared" si="4"/>
        <v>0</v>
      </c>
      <c r="I42" s="138">
        <v>0</v>
      </c>
      <c r="J42" s="65">
        <v>36505500</v>
      </c>
      <c r="K42" s="65">
        <v>42806178</v>
      </c>
      <c r="L42" s="65">
        <v>52217861</v>
      </c>
      <c r="M42" s="65">
        <v>53299177</v>
      </c>
      <c r="N42" s="65">
        <v>31222721</v>
      </c>
      <c r="O42" s="130">
        <f t="shared" si="2"/>
        <v>216051437</v>
      </c>
      <c r="P42" s="68">
        <f t="shared" si="3"/>
        <v>216051437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f t="shared" si="4"/>
        <v>0</v>
      </c>
      <c r="I43" s="141">
        <v>0</v>
      </c>
      <c r="J43" s="79">
        <v>833520</v>
      </c>
      <c r="K43" s="79">
        <v>4503334</v>
      </c>
      <c r="L43" s="79">
        <v>15569460</v>
      </c>
      <c r="M43" s="79">
        <v>57041656</v>
      </c>
      <c r="N43" s="79">
        <v>46608686</v>
      </c>
      <c r="O43" s="131">
        <f t="shared" si="2"/>
        <v>124556656</v>
      </c>
      <c r="P43" s="82">
        <f t="shared" si="3"/>
        <v>124556656</v>
      </c>
    </row>
    <row r="44" spans="3:16" s="61" customFormat="1" ht="30" customHeight="1" thickBot="1">
      <c r="C44" s="197" t="s">
        <v>75</v>
      </c>
      <c r="D44" s="198"/>
      <c r="E44" s="198"/>
      <c r="F44" s="99">
        <f>SUM(F10,F30,F40)</f>
        <v>53918349</v>
      </c>
      <c r="G44" s="99">
        <f>SUM(G10,G30,G40)</f>
        <v>90065463</v>
      </c>
      <c r="H44" s="101">
        <f>SUM(F44:G44)</f>
        <v>143983812</v>
      </c>
      <c r="I44" s="142">
        <f aca="true" t="shared" si="9" ref="I44:N44">SUM(I10,I30,I40)</f>
        <v>0</v>
      </c>
      <c r="J44" s="99">
        <f t="shared" si="9"/>
        <v>380485802</v>
      </c>
      <c r="K44" s="99">
        <f t="shared" si="9"/>
        <v>353078907</v>
      </c>
      <c r="L44" s="99">
        <f t="shared" si="9"/>
        <v>402715580</v>
      </c>
      <c r="M44" s="99">
        <f t="shared" si="9"/>
        <v>508730297</v>
      </c>
      <c r="N44" s="99">
        <f t="shared" si="9"/>
        <v>361289583</v>
      </c>
      <c r="O44" s="134">
        <f>SUM(I44:N44)</f>
        <v>2006300169</v>
      </c>
      <c r="P44" s="103">
        <f>SUM(O44,H44)</f>
        <v>2150283981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48327807</v>
      </c>
      <c r="G46" s="60">
        <f>SUM(G47,G53,G56,G60,G64,G65)</f>
        <v>79684906</v>
      </c>
      <c r="H46" s="85">
        <f>SUM(F46:G46)</f>
        <v>128012713</v>
      </c>
      <c r="I46" s="135">
        <f aca="true" t="shared" si="10" ref="I46:N46">SUM(I47,I53,I56,I60,I64,I65)</f>
        <v>0</v>
      </c>
      <c r="J46" s="60">
        <f t="shared" si="10"/>
        <v>224462749</v>
      </c>
      <c r="K46" s="60">
        <f t="shared" si="10"/>
        <v>184387735</v>
      </c>
      <c r="L46" s="60">
        <f t="shared" si="10"/>
        <v>151498734</v>
      </c>
      <c r="M46" s="60">
        <f t="shared" si="10"/>
        <v>139458937</v>
      </c>
      <c r="N46" s="60">
        <f t="shared" si="10"/>
        <v>71858744</v>
      </c>
      <c r="O46" s="129">
        <f>SUM(I46:N46)</f>
        <v>771666899</v>
      </c>
      <c r="P46" s="87">
        <f>SUM(O46,H46)</f>
        <v>899679612</v>
      </c>
      <c r="Q46" s="17"/>
    </row>
    <row r="47" spans="3:16" s="61" customFormat="1" ht="30" customHeight="1">
      <c r="C47" s="62"/>
      <c r="D47" s="63" t="s">
        <v>43</v>
      </c>
      <c r="E47" s="64"/>
      <c r="F47" s="65">
        <f>SUM(F48:F52)</f>
        <v>10587215</v>
      </c>
      <c r="G47" s="65">
        <f>SUM(G48:G52)</f>
        <v>19138823</v>
      </c>
      <c r="H47" s="66">
        <f aca="true" t="shared" si="11" ref="H47:H79">SUM(F47:G47)</f>
        <v>29726038</v>
      </c>
      <c r="I47" s="136">
        <f aca="true" t="shared" si="12" ref="I47:N47">SUM(I48:I52)</f>
        <v>0</v>
      </c>
      <c r="J47" s="65">
        <f t="shared" si="12"/>
        <v>40076785</v>
      </c>
      <c r="K47" s="65">
        <f t="shared" si="12"/>
        <v>33917793</v>
      </c>
      <c r="L47" s="65">
        <f t="shared" si="12"/>
        <v>29405014</v>
      </c>
      <c r="M47" s="65">
        <f t="shared" si="12"/>
        <v>28037911</v>
      </c>
      <c r="N47" s="65">
        <f t="shared" si="12"/>
        <v>22993256</v>
      </c>
      <c r="O47" s="130">
        <f aca="true" t="shared" si="13" ref="O47:O75">SUM(I47:N47)</f>
        <v>154430759</v>
      </c>
      <c r="P47" s="68">
        <f aca="true" t="shared" si="14" ref="P47:P79">SUM(O47,H47)</f>
        <v>184156797</v>
      </c>
    </row>
    <row r="48" spans="3:16" s="61" customFormat="1" ht="30" customHeight="1">
      <c r="C48" s="62"/>
      <c r="D48" s="63"/>
      <c r="E48" s="69" t="s">
        <v>44</v>
      </c>
      <c r="F48" s="65">
        <v>8955859</v>
      </c>
      <c r="G48" s="65">
        <v>14101861</v>
      </c>
      <c r="H48" s="66">
        <f t="shared" si="11"/>
        <v>23057720</v>
      </c>
      <c r="I48" s="136">
        <v>0</v>
      </c>
      <c r="J48" s="65">
        <v>27056797</v>
      </c>
      <c r="K48" s="65">
        <v>22580488</v>
      </c>
      <c r="L48" s="65">
        <v>19667623</v>
      </c>
      <c r="M48" s="65">
        <v>19302033</v>
      </c>
      <c r="N48" s="65">
        <v>16017291</v>
      </c>
      <c r="O48" s="130">
        <f t="shared" si="13"/>
        <v>104624232</v>
      </c>
      <c r="P48" s="68">
        <f t="shared" si="14"/>
        <v>127681952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f t="shared" si="11"/>
        <v>0</v>
      </c>
      <c r="I49" s="136">
        <v>0</v>
      </c>
      <c r="J49" s="65">
        <v>0</v>
      </c>
      <c r="K49" s="65">
        <v>212486</v>
      </c>
      <c r="L49" s="65">
        <v>728618</v>
      </c>
      <c r="M49" s="65">
        <v>1440552</v>
      </c>
      <c r="N49" s="65">
        <v>1874863</v>
      </c>
      <c r="O49" s="130">
        <f t="shared" si="13"/>
        <v>4256519</v>
      </c>
      <c r="P49" s="68">
        <f t="shared" si="14"/>
        <v>4256519</v>
      </c>
    </row>
    <row r="50" spans="3:16" s="61" customFormat="1" ht="30" customHeight="1">
      <c r="C50" s="62"/>
      <c r="D50" s="63"/>
      <c r="E50" s="69" t="s">
        <v>46</v>
      </c>
      <c r="F50" s="65">
        <v>626733</v>
      </c>
      <c r="G50" s="65">
        <f>1893379+64505+64505</f>
        <v>2022389</v>
      </c>
      <c r="H50" s="66">
        <f t="shared" si="11"/>
        <v>2649122</v>
      </c>
      <c r="I50" s="136">
        <v>0</v>
      </c>
      <c r="J50" s="65">
        <v>5950819</v>
      </c>
      <c r="K50" s="65">
        <v>4522646</v>
      </c>
      <c r="L50" s="65">
        <v>3885605</v>
      </c>
      <c r="M50" s="65">
        <v>3740985</v>
      </c>
      <c r="N50" s="65">
        <v>2992237</v>
      </c>
      <c r="O50" s="130">
        <f t="shared" si="13"/>
        <v>21092292</v>
      </c>
      <c r="P50" s="68">
        <f t="shared" si="14"/>
        <v>23741414</v>
      </c>
    </row>
    <row r="51" spans="3:16" s="61" customFormat="1" ht="30" customHeight="1">
      <c r="C51" s="62"/>
      <c r="D51" s="63"/>
      <c r="E51" s="69" t="s">
        <v>47</v>
      </c>
      <c r="F51" s="65">
        <v>701385</v>
      </c>
      <c r="G51" s="65">
        <v>2663166</v>
      </c>
      <c r="H51" s="66">
        <f t="shared" si="11"/>
        <v>3364551</v>
      </c>
      <c r="I51" s="136">
        <v>0</v>
      </c>
      <c r="J51" s="65">
        <v>5196380</v>
      </c>
      <c r="K51" s="65">
        <v>4292488</v>
      </c>
      <c r="L51" s="65">
        <v>3476674</v>
      </c>
      <c r="M51" s="65">
        <v>2143534</v>
      </c>
      <c r="N51" s="65">
        <v>1283900</v>
      </c>
      <c r="O51" s="130">
        <f t="shared" si="13"/>
        <v>16392976</v>
      </c>
      <c r="P51" s="68">
        <f t="shared" si="14"/>
        <v>19757527</v>
      </c>
    </row>
    <row r="52" spans="3:16" s="61" customFormat="1" ht="30" customHeight="1">
      <c r="C52" s="62"/>
      <c r="D52" s="63"/>
      <c r="E52" s="69" t="s">
        <v>48</v>
      </c>
      <c r="F52" s="65">
        <v>303238</v>
      </c>
      <c r="G52" s="65">
        <v>351407</v>
      </c>
      <c r="H52" s="66">
        <f t="shared" si="11"/>
        <v>654645</v>
      </c>
      <c r="I52" s="136">
        <v>0</v>
      </c>
      <c r="J52" s="65">
        <v>1872789</v>
      </c>
      <c r="K52" s="65">
        <v>2309685</v>
      </c>
      <c r="L52" s="65">
        <v>1646494</v>
      </c>
      <c r="M52" s="65">
        <v>1410807</v>
      </c>
      <c r="N52" s="65">
        <v>824965</v>
      </c>
      <c r="O52" s="130">
        <f t="shared" si="13"/>
        <v>8064740</v>
      </c>
      <c r="P52" s="68">
        <f t="shared" si="14"/>
        <v>8719385</v>
      </c>
    </row>
    <row r="53" spans="3:16" s="61" customFormat="1" ht="30" customHeight="1">
      <c r="C53" s="62"/>
      <c r="D53" s="70" t="s">
        <v>49</v>
      </c>
      <c r="E53" s="71"/>
      <c r="F53" s="65">
        <f>SUM(F54:F55)</f>
        <v>21495235</v>
      </c>
      <c r="G53" s="65">
        <f>SUM(G54:G55)</f>
        <v>41839642</v>
      </c>
      <c r="H53" s="66">
        <f t="shared" si="11"/>
        <v>63334877</v>
      </c>
      <c r="I53" s="136">
        <f aca="true" t="shared" si="15" ref="I53:N53">SUM(I54:I55)</f>
        <v>0</v>
      </c>
      <c r="J53" s="65">
        <f t="shared" si="15"/>
        <v>116050063</v>
      </c>
      <c r="K53" s="65">
        <f t="shared" si="15"/>
        <v>90923640</v>
      </c>
      <c r="L53" s="65">
        <f t="shared" si="15"/>
        <v>63983307</v>
      </c>
      <c r="M53" s="65">
        <f t="shared" si="15"/>
        <v>55012732</v>
      </c>
      <c r="N53" s="65">
        <f t="shared" si="15"/>
        <v>23464354</v>
      </c>
      <c r="O53" s="130">
        <f t="shared" si="13"/>
        <v>349434096</v>
      </c>
      <c r="P53" s="68">
        <f t="shared" si="14"/>
        <v>412768973</v>
      </c>
    </row>
    <row r="54" spans="3:16" s="61" customFormat="1" ht="30" customHeight="1">
      <c r="C54" s="62"/>
      <c r="D54" s="63"/>
      <c r="E54" s="69" t="s">
        <v>50</v>
      </c>
      <c r="F54" s="65">
        <v>16519283</v>
      </c>
      <c r="G54" s="65">
        <v>30498357</v>
      </c>
      <c r="H54" s="66">
        <f t="shared" si="11"/>
        <v>47017640</v>
      </c>
      <c r="I54" s="136">
        <v>0</v>
      </c>
      <c r="J54" s="65">
        <v>82969112</v>
      </c>
      <c r="K54" s="65">
        <v>69587987</v>
      </c>
      <c r="L54" s="65">
        <v>49099347</v>
      </c>
      <c r="M54" s="65">
        <v>46905144</v>
      </c>
      <c r="N54" s="65">
        <v>20491689</v>
      </c>
      <c r="O54" s="130">
        <f t="shared" si="13"/>
        <v>269053279</v>
      </c>
      <c r="P54" s="68">
        <f t="shared" si="14"/>
        <v>316070919</v>
      </c>
    </row>
    <row r="55" spans="3:16" s="61" customFormat="1" ht="30" customHeight="1">
      <c r="C55" s="62"/>
      <c r="D55" s="63"/>
      <c r="E55" s="69" t="s">
        <v>51</v>
      </c>
      <c r="F55" s="65">
        <v>4975952</v>
      </c>
      <c r="G55" s="65">
        <v>11341285</v>
      </c>
      <c r="H55" s="66">
        <f t="shared" si="11"/>
        <v>16317237</v>
      </c>
      <c r="I55" s="136">
        <v>0</v>
      </c>
      <c r="J55" s="65">
        <v>33080951</v>
      </c>
      <c r="K55" s="65">
        <v>21335653</v>
      </c>
      <c r="L55" s="65">
        <v>14883960</v>
      </c>
      <c r="M55" s="65">
        <v>8107588</v>
      </c>
      <c r="N55" s="65">
        <v>2972665</v>
      </c>
      <c r="O55" s="130">
        <f t="shared" si="13"/>
        <v>80380817</v>
      </c>
      <c r="P55" s="68">
        <f t="shared" si="14"/>
        <v>96698054</v>
      </c>
    </row>
    <row r="56" spans="3:16" s="61" customFormat="1" ht="30" customHeight="1">
      <c r="C56" s="62"/>
      <c r="D56" s="70" t="s">
        <v>52</v>
      </c>
      <c r="E56" s="71"/>
      <c r="F56" s="65">
        <f>SUM(F57:F59)</f>
        <v>146526</v>
      </c>
      <c r="G56" s="65">
        <f>SUM(G57:G59)</f>
        <v>876131</v>
      </c>
      <c r="H56" s="66">
        <f t="shared" si="11"/>
        <v>1022657</v>
      </c>
      <c r="I56" s="136">
        <f aca="true" t="shared" si="16" ref="I56:N56">SUM(I57:I59)</f>
        <v>0</v>
      </c>
      <c r="J56" s="65">
        <f t="shared" si="16"/>
        <v>8126303</v>
      </c>
      <c r="K56" s="65">
        <f t="shared" si="16"/>
        <v>10725891</v>
      </c>
      <c r="L56" s="65">
        <f t="shared" si="16"/>
        <v>19297982</v>
      </c>
      <c r="M56" s="65">
        <f t="shared" si="16"/>
        <v>22482733</v>
      </c>
      <c r="N56" s="65">
        <f t="shared" si="16"/>
        <v>9127105</v>
      </c>
      <c r="O56" s="130">
        <f t="shared" si="13"/>
        <v>69760014</v>
      </c>
      <c r="P56" s="68">
        <f t="shared" si="14"/>
        <v>70782671</v>
      </c>
    </row>
    <row r="57" spans="3:16" s="61" customFormat="1" ht="30" customHeight="1">
      <c r="C57" s="62"/>
      <c r="D57" s="63"/>
      <c r="E57" s="69" t="s">
        <v>53</v>
      </c>
      <c r="F57" s="65">
        <v>146526</v>
      </c>
      <c r="G57" s="65">
        <v>750473</v>
      </c>
      <c r="H57" s="66">
        <f t="shared" si="11"/>
        <v>896999</v>
      </c>
      <c r="I57" s="136">
        <v>0</v>
      </c>
      <c r="J57" s="65">
        <v>6538242</v>
      </c>
      <c r="K57" s="65">
        <v>9158289</v>
      </c>
      <c r="L57" s="65">
        <v>17914313</v>
      </c>
      <c r="M57" s="65">
        <v>21935758</v>
      </c>
      <c r="N57" s="65">
        <v>8877409</v>
      </c>
      <c r="O57" s="130">
        <f t="shared" si="13"/>
        <v>64424011</v>
      </c>
      <c r="P57" s="68">
        <f t="shared" si="14"/>
        <v>65321010</v>
      </c>
    </row>
    <row r="58" spans="3:16" s="61" customFormat="1" ht="30" customHeight="1">
      <c r="C58" s="62"/>
      <c r="D58" s="63"/>
      <c r="E58" s="72" t="s">
        <v>54</v>
      </c>
      <c r="F58" s="65">
        <v>0</v>
      </c>
      <c r="G58" s="65">
        <v>125658</v>
      </c>
      <c r="H58" s="66">
        <f t="shared" si="11"/>
        <v>125658</v>
      </c>
      <c r="I58" s="136">
        <v>0</v>
      </c>
      <c r="J58" s="65">
        <v>1509245</v>
      </c>
      <c r="K58" s="65">
        <v>1567602</v>
      </c>
      <c r="L58" s="65">
        <v>1383669</v>
      </c>
      <c r="M58" s="65">
        <v>546975</v>
      </c>
      <c r="N58" s="65">
        <v>249696</v>
      </c>
      <c r="O58" s="130">
        <f t="shared" si="13"/>
        <v>5257187</v>
      </c>
      <c r="P58" s="68">
        <f t="shared" si="14"/>
        <v>5382845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f t="shared" si="11"/>
        <v>0</v>
      </c>
      <c r="I59" s="136">
        <v>0</v>
      </c>
      <c r="J59" s="65">
        <v>78816</v>
      </c>
      <c r="K59" s="65">
        <v>0</v>
      </c>
      <c r="L59" s="65">
        <v>0</v>
      </c>
      <c r="M59" s="65">
        <v>0</v>
      </c>
      <c r="N59" s="65">
        <v>0</v>
      </c>
      <c r="O59" s="130">
        <f t="shared" si="13"/>
        <v>78816</v>
      </c>
      <c r="P59" s="68">
        <f t="shared" si="14"/>
        <v>78816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6719088</v>
      </c>
      <c r="G60" s="65">
        <f>SUM(G61:G63)</f>
        <v>8154638</v>
      </c>
      <c r="H60" s="66">
        <f t="shared" si="11"/>
        <v>14873726</v>
      </c>
      <c r="I60" s="136">
        <f aca="true" t="shared" si="17" ref="I60:N60">SUM(I61:I63)</f>
        <v>0</v>
      </c>
      <c r="J60" s="65">
        <f t="shared" si="17"/>
        <v>11802506</v>
      </c>
      <c r="K60" s="65">
        <f t="shared" si="17"/>
        <v>16293163</v>
      </c>
      <c r="L60" s="65">
        <f t="shared" si="17"/>
        <v>12454146</v>
      </c>
      <c r="M60" s="65">
        <f t="shared" si="17"/>
        <v>9711555</v>
      </c>
      <c r="N60" s="65">
        <f t="shared" si="17"/>
        <v>5528805</v>
      </c>
      <c r="O60" s="130">
        <f t="shared" si="13"/>
        <v>55790175</v>
      </c>
      <c r="P60" s="68">
        <f t="shared" si="14"/>
        <v>70663901</v>
      </c>
    </row>
    <row r="61" spans="3:16" s="61" customFormat="1" ht="30" customHeight="1">
      <c r="C61" s="62"/>
      <c r="D61" s="63"/>
      <c r="E61" s="72" t="s">
        <v>57</v>
      </c>
      <c r="F61" s="65">
        <v>2457962</v>
      </c>
      <c r="G61" s="65">
        <v>4910215</v>
      </c>
      <c r="H61" s="66">
        <f t="shared" si="11"/>
        <v>7368177</v>
      </c>
      <c r="I61" s="136">
        <v>0</v>
      </c>
      <c r="J61" s="65">
        <v>8410892</v>
      </c>
      <c r="K61" s="65">
        <v>13661205</v>
      </c>
      <c r="L61" s="65">
        <v>11388882</v>
      </c>
      <c r="M61" s="65">
        <v>9193210</v>
      </c>
      <c r="N61" s="65">
        <v>5174158</v>
      </c>
      <c r="O61" s="130">
        <f t="shared" si="13"/>
        <v>47828347</v>
      </c>
      <c r="P61" s="68">
        <f t="shared" si="14"/>
        <v>55196524</v>
      </c>
    </row>
    <row r="62" spans="3:16" s="61" customFormat="1" ht="30" customHeight="1">
      <c r="C62" s="62"/>
      <c r="D62" s="63"/>
      <c r="E62" s="72" t="s">
        <v>58</v>
      </c>
      <c r="F62" s="65">
        <v>663161</v>
      </c>
      <c r="G62" s="65">
        <v>509966</v>
      </c>
      <c r="H62" s="66">
        <f t="shared" si="11"/>
        <v>1173127</v>
      </c>
      <c r="I62" s="136">
        <v>0</v>
      </c>
      <c r="J62" s="65">
        <v>1107000</v>
      </c>
      <c r="K62" s="65">
        <v>670996</v>
      </c>
      <c r="L62" s="65">
        <v>381254</v>
      </c>
      <c r="M62" s="65">
        <v>194696</v>
      </c>
      <c r="N62" s="65">
        <v>174647</v>
      </c>
      <c r="O62" s="130">
        <f t="shared" si="13"/>
        <v>2528593</v>
      </c>
      <c r="P62" s="68">
        <f t="shared" si="14"/>
        <v>3701720</v>
      </c>
    </row>
    <row r="63" spans="3:16" s="61" customFormat="1" ht="30" customHeight="1">
      <c r="C63" s="62"/>
      <c r="D63" s="63"/>
      <c r="E63" s="72" t="s">
        <v>59</v>
      </c>
      <c r="F63" s="65">
        <v>3597965</v>
      </c>
      <c r="G63" s="65">
        <v>2734457</v>
      </c>
      <c r="H63" s="66">
        <f t="shared" si="11"/>
        <v>6332422</v>
      </c>
      <c r="I63" s="136">
        <v>0</v>
      </c>
      <c r="J63" s="65">
        <v>2284614</v>
      </c>
      <c r="K63" s="65">
        <v>1960962</v>
      </c>
      <c r="L63" s="65">
        <v>684010</v>
      </c>
      <c r="M63" s="65">
        <v>323649</v>
      </c>
      <c r="N63" s="65">
        <v>180000</v>
      </c>
      <c r="O63" s="130">
        <f t="shared" si="13"/>
        <v>5433235</v>
      </c>
      <c r="P63" s="68">
        <f t="shared" si="14"/>
        <v>11765657</v>
      </c>
    </row>
    <row r="64" spans="3:16" s="61" customFormat="1" ht="30" customHeight="1">
      <c r="C64" s="62"/>
      <c r="D64" s="74" t="s">
        <v>60</v>
      </c>
      <c r="E64" s="75"/>
      <c r="F64" s="65">
        <v>1291080</v>
      </c>
      <c r="G64" s="65">
        <v>1207372</v>
      </c>
      <c r="H64" s="66">
        <f t="shared" si="11"/>
        <v>2498452</v>
      </c>
      <c r="I64" s="136">
        <v>0</v>
      </c>
      <c r="J64" s="65">
        <v>11672041</v>
      </c>
      <c r="K64" s="65">
        <v>10771952</v>
      </c>
      <c r="L64" s="65">
        <v>10643612</v>
      </c>
      <c r="M64" s="65">
        <v>13384112</v>
      </c>
      <c r="N64" s="65">
        <v>6004052</v>
      </c>
      <c r="O64" s="130">
        <f t="shared" si="13"/>
        <v>52475769</v>
      </c>
      <c r="P64" s="68">
        <f t="shared" si="14"/>
        <v>54974221</v>
      </c>
    </row>
    <row r="65" spans="3:16" s="61" customFormat="1" ht="30" customHeight="1" thickBot="1">
      <c r="C65" s="76"/>
      <c r="D65" s="77" t="s">
        <v>61</v>
      </c>
      <c r="E65" s="78"/>
      <c r="F65" s="79">
        <v>8088663</v>
      </c>
      <c r="G65" s="79">
        <f>8459700+4300+4300</f>
        <v>8468300</v>
      </c>
      <c r="H65" s="80">
        <f t="shared" si="11"/>
        <v>16556963</v>
      </c>
      <c r="I65" s="137">
        <v>0</v>
      </c>
      <c r="J65" s="79">
        <v>36735051</v>
      </c>
      <c r="K65" s="79">
        <v>21755296</v>
      </c>
      <c r="L65" s="79">
        <v>15714673</v>
      </c>
      <c r="M65" s="79">
        <v>10829894</v>
      </c>
      <c r="N65" s="79">
        <v>4741172</v>
      </c>
      <c r="O65" s="131">
        <f t="shared" si="13"/>
        <v>89776086</v>
      </c>
      <c r="P65" s="82">
        <f t="shared" si="14"/>
        <v>106333049</v>
      </c>
    </row>
    <row r="66" spans="3:16" s="61" customFormat="1" ht="30" customHeight="1">
      <c r="C66" s="59" t="s">
        <v>62</v>
      </c>
      <c r="D66" s="83"/>
      <c r="E66" s="84"/>
      <c r="F66" s="60">
        <f>SUM(F67:F75)</f>
        <v>565777</v>
      </c>
      <c r="G66" s="60">
        <f>SUM(G67:G75)</f>
        <v>1412895</v>
      </c>
      <c r="H66" s="85">
        <f t="shared" si="11"/>
        <v>1978672</v>
      </c>
      <c r="I66" s="135">
        <f aca="true" t="shared" si="18" ref="I66:N66">SUM(I67:I75)</f>
        <v>0</v>
      </c>
      <c r="J66" s="60">
        <f t="shared" si="18"/>
        <v>83214121</v>
      </c>
      <c r="K66" s="60">
        <f t="shared" si="18"/>
        <v>85305453</v>
      </c>
      <c r="L66" s="60">
        <f t="shared" si="18"/>
        <v>102853998</v>
      </c>
      <c r="M66" s="60">
        <f t="shared" si="18"/>
        <v>105989369</v>
      </c>
      <c r="N66" s="60">
        <f t="shared" si="18"/>
        <v>75214080</v>
      </c>
      <c r="O66" s="129">
        <f t="shared" si="13"/>
        <v>452577021</v>
      </c>
      <c r="P66" s="87">
        <f t="shared" si="14"/>
        <v>454555693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f t="shared" si="11"/>
        <v>0</v>
      </c>
      <c r="I67" s="138">
        <v>0</v>
      </c>
      <c r="J67" s="89">
        <v>7732796</v>
      </c>
      <c r="K67" s="89">
        <v>12412130</v>
      </c>
      <c r="L67" s="89">
        <v>13634520</v>
      </c>
      <c r="M67" s="89">
        <v>10279821</v>
      </c>
      <c r="N67" s="89">
        <v>3058875</v>
      </c>
      <c r="O67" s="132">
        <f t="shared" si="13"/>
        <v>47118142</v>
      </c>
      <c r="P67" s="92">
        <f t="shared" si="14"/>
        <v>47118142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f t="shared" si="11"/>
        <v>0</v>
      </c>
      <c r="I68" s="138">
        <v>0</v>
      </c>
      <c r="J68" s="65">
        <v>283032</v>
      </c>
      <c r="K68" s="65">
        <v>188649</v>
      </c>
      <c r="L68" s="65">
        <v>202507</v>
      </c>
      <c r="M68" s="65">
        <v>82270</v>
      </c>
      <c r="N68" s="65">
        <v>310521</v>
      </c>
      <c r="O68" s="130">
        <f t="shared" si="13"/>
        <v>1066979</v>
      </c>
      <c r="P68" s="68">
        <f t="shared" si="14"/>
        <v>1066979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6">
        <f t="shared" si="11"/>
        <v>0</v>
      </c>
      <c r="I69" s="138">
        <v>0</v>
      </c>
      <c r="J69" s="65">
        <v>42344029</v>
      </c>
      <c r="K69" s="65">
        <v>33402611</v>
      </c>
      <c r="L69" s="65">
        <v>24518230</v>
      </c>
      <c r="M69" s="65">
        <v>17640035</v>
      </c>
      <c r="N69" s="65">
        <v>8812529</v>
      </c>
      <c r="O69" s="130">
        <f t="shared" si="13"/>
        <v>126717434</v>
      </c>
      <c r="P69" s="68">
        <f t="shared" si="14"/>
        <v>126717434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0</v>
      </c>
      <c r="H70" s="66">
        <f t="shared" si="11"/>
        <v>0</v>
      </c>
      <c r="I70" s="136">
        <v>0</v>
      </c>
      <c r="J70" s="65">
        <v>4309236</v>
      </c>
      <c r="K70" s="65">
        <v>3083494</v>
      </c>
      <c r="L70" s="65">
        <v>7548397</v>
      </c>
      <c r="M70" s="65">
        <v>5580280</v>
      </c>
      <c r="N70" s="65">
        <v>4452191</v>
      </c>
      <c r="O70" s="130">
        <f t="shared" si="13"/>
        <v>24973598</v>
      </c>
      <c r="P70" s="68">
        <f t="shared" si="14"/>
        <v>24973598</v>
      </c>
    </row>
    <row r="71" spans="3:16" s="61" customFormat="1" ht="30" customHeight="1">
      <c r="C71" s="62"/>
      <c r="D71" s="74" t="s">
        <v>66</v>
      </c>
      <c r="E71" s="75"/>
      <c r="F71" s="65">
        <v>565777</v>
      </c>
      <c r="G71" s="65">
        <v>1412895</v>
      </c>
      <c r="H71" s="66">
        <f t="shared" si="11"/>
        <v>1978672</v>
      </c>
      <c r="I71" s="136">
        <v>0</v>
      </c>
      <c r="J71" s="65">
        <v>12572433</v>
      </c>
      <c r="K71" s="65">
        <v>13775788</v>
      </c>
      <c r="L71" s="65">
        <v>11176362</v>
      </c>
      <c r="M71" s="65">
        <v>4955662</v>
      </c>
      <c r="N71" s="65">
        <v>3367385</v>
      </c>
      <c r="O71" s="130">
        <f t="shared" si="13"/>
        <v>45847630</v>
      </c>
      <c r="P71" s="68">
        <f t="shared" si="14"/>
        <v>47826302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0</v>
      </c>
      <c r="H72" s="66">
        <f t="shared" si="11"/>
        <v>0</v>
      </c>
      <c r="I72" s="138">
        <v>0</v>
      </c>
      <c r="J72" s="65">
        <v>15379585</v>
      </c>
      <c r="K72" s="65">
        <v>20776188</v>
      </c>
      <c r="L72" s="65">
        <v>26576326</v>
      </c>
      <c r="M72" s="65">
        <v>14596591</v>
      </c>
      <c r="N72" s="65">
        <v>8679514</v>
      </c>
      <c r="O72" s="130">
        <f t="shared" si="13"/>
        <v>86008204</v>
      </c>
      <c r="P72" s="68">
        <f t="shared" si="14"/>
        <v>86008204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f t="shared" si="11"/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f t="shared" si="13"/>
        <v>0</v>
      </c>
      <c r="P73" s="68">
        <f t="shared" si="14"/>
        <v>0</v>
      </c>
    </row>
    <row r="74" spans="3:16" s="61" customFormat="1" ht="30" customHeight="1">
      <c r="C74" s="62"/>
      <c r="D74" s="193" t="s">
        <v>69</v>
      </c>
      <c r="E74" s="200"/>
      <c r="F74" s="65">
        <v>0</v>
      </c>
      <c r="G74" s="65">
        <v>0</v>
      </c>
      <c r="H74" s="66">
        <f t="shared" si="11"/>
        <v>0</v>
      </c>
      <c r="I74" s="138">
        <v>0</v>
      </c>
      <c r="J74" s="65">
        <v>593010</v>
      </c>
      <c r="K74" s="65">
        <v>1666593</v>
      </c>
      <c r="L74" s="65">
        <v>19197656</v>
      </c>
      <c r="M74" s="65">
        <v>52854710</v>
      </c>
      <c r="N74" s="65">
        <v>46533065</v>
      </c>
      <c r="O74" s="130">
        <f t="shared" si="13"/>
        <v>120845034</v>
      </c>
      <c r="P74" s="68">
        <f t="shared" si="14"/>
        <v>120845034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f t="shared" si="11"/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f t="shared" si="13"/>
        <v>0</v>
      </c>
      <c r="P75" s="96">
        <f t="shared" si="14"/>
        <v>0</v>
      </c>
    </row>
    <row r="76" spans="3:16" s="61" customFormat="1" ht="30" customHeight="1">
      <c r="C76" s="59" t="s">
        <v>71</v>
      </c>
      <c r="D76" s="83"/>
      <c r="E76" s="84"/>
      <c r="F76" s="60">
        <f>SUM(F77:F79)</f>
        <v>0</v>
      </c>
      <c r="G76" s="60">
        <f>SUM(G77:G79)</f>
        <v>0</v>
      </c>
      <c r="H76" s="85">
        <f>SUM(F76:G76)</f>
        <v>0</v>
      </c>
      <c r="I76" s="140">
        <v>0</v>
      </c>
      <c r="J76" s="60">
        <f>SUM(J77:J79)</f>
        <v>35600964</v>
      </c>
      <c r="K76" s="60">
        <f>SUM(K77:K79)</f>
        <v>47654027</v>
      </c>
      <c r="L76" s="60">
        <f>SUM(L77:L79)</f>
        <v>106918616</v>
      </c>
      <c r="M76" s="60">
        <f>SUM(M77:M79)</f>
        <v>210499618</v>
      </c>
      <c r="N76" s="60">
        <f>SUM(N77:N79)</f>
        <v>175931029</v>
      </c>
      <c r="O76" s="129">
        <f>SUM(I76:N76)</f>
        <v>576604254</v>
      </c>
      <c r="P76" s="87">
        <f t="shared" si="14"/>
        <v>576604254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f t="shared" si="11"/>
        <v>0</v>
      </c>
      <c r="I77" s="138">
        <v>0</v>
      </c>
      <c r="J77" s="65">
        <v>2101023</v>
      </c>
      <c r="K77" s="65">
        <v>5263043</v>
      </c>
      <c r="L77" s="65">
        <v>46167537</v>
      </c>
      <c r="M77" s="65">
        <v>111729302</v>
      </c>
      <c r="N77" s="65">
        <v>106243831</v>
      </c>
      <c r="O77" s="130">
        <f>SUM(I77:N77)</f>
        <v>271504736</v>
      </c>
      <c r="P77" s="68">
        <f t="shared" si="14"/>
        <v>271504736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f t="shared" si="11"/>
        <v>0</v>
      </c>
      <c r="I78" s="138">
        <v>0</v>
      </c>
      <c r="J78" s="65">
        <v>32749773</v>
      </c>
      <c r="K78" s="65">
        <v>38381617</v>
      </c>
      <c r="L78" s="65">
        <v>46774151</v>
      </c>
      <c r="M78" s="65">
        <v>47552640</v>
      </c>
      <c r="N78" s="65">
        <v>27997605</v>
      </c>
      <c r="O78" s="130">
        <f>SUM(I78:N78)</f>
        <v>193455786</v>
      </c>
      <c r="P78" s="68">
        <f>SUM(O78,H78)</f>
        <v>193455786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f t="shared" si="11"/>
        <v>0</v>
      </c>
      <c r="I79" s="141">
        <v>0</v>
      </c>
      <c r="J79" s="79">
        <v>750168</v>
      </c>
      <c r="K79" s="79">
        <v>4009367</v>
      </c>
      <c r="L79" s="79">
        <v>13976928</v>
      </c>
      <c r="M79" s="79">
        <v>51217676</v>
      </c>
      <c r="N79" s="79">
        <v>41689593</v>
      </c>
      <c r="O79" s="131">
        <f>SUM(I79:N79)</f>
        <v>111643732</v>
      </c>
      <c r="P79" s="82">
        <f t="shared" si="14"/>
        <v>111643732</v>
      </c>
    </row>
    <row r="80" spans="3:16" s="61" customFormat="1" ht="30" customHeight="1" thickBot="1">
      <c r="C80" s="197" t="s">
        <v>75</v>
      </c>
      <c r="D80" s="198"/>
      <c r="E80" s="198"/>
      <c r="F80" s="99">
        <f>SUM(F46,F66,F76)</f>
        <v>48893584</v>
      </c>
      <c r="G80" s="99">
        <f>SUM(G46,G66,G76)</f>
        <v>81097801</v>
      </c>
      <c r="H80" s="101">
        <f>SUM(F80:G80)</f>
        <v>129991385</v>
      </c>
      <c r="I80" s="142">
        <f aca="true" t="shared" si="19" ref="I80:N80">SUM(I46,I66,I76)</f>
        <v>0</v>
      </c>
      <c r="J80" s="99">
        <f t="shared" si="19"/>
        <v>343277834</v>
      </c>
      <c r="K80" s="99">
        <f t="shared" si="19"/>
        <v>317347215</v>
      </c>
      <c r="L80" s="99">
        <f t="shared" si="19"/>
        <v>361271348</v>
      </c>
      <c r="M80" s="99">
        <f t="shared" si="19"/>
        <v>455947924</v>
      </c>
      <c r="N80" s="99">
        <f t="shared" si="19"/>
        <v>323003853</v>
      </c>
      <c r="O80" s="134">
        <f>SUM(I80:N80)</f>
        <v>1800848174</v>
      </c>
      <c r="P80" s="103">
        <f>SUM(O80,H80)</f>
        <v>1930839559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2017-06-14T00:56:16Z</cp:lastPrinted>
  <dcterms:created xsi:type="dcterms:W3CDTF">2012-04-10T04:28:23Z</dcterms:created>
  <dcterms:modified xsi:type="dcterms:W3CDTF">2018-07-05T02:31:10Z</dcterms:modified>
  <cp:category/>
  <cp:version/>
  <cp:contentType/>
  <cp:contentStatus/>
</cp:coreProperties>
</file>