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<sst xmlns="http://schemas.openxmlformats.org/spreadsheetml/2006/main" count="283" uniqueCount="93">
  <si>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</si>
  <si>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</si>
  <si>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</si>
  <si>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</si>
  <si>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</si>
  <si>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</si>
  <si>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</si>
  <si>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</si>
  <si>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</si>
  <si>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</si>
  <si>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</si>
  <si>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</si>
  <si>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</si>
  <si>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</si>
  <si>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</si>
  <si>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</si>
  <si>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</si>
  <si>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</si>
  <si>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</si>
  <si>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</si>
  <si>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</si>
  <si>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</si>
  <si>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</si>
  <si>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</si>
  <si>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</si>
  <si>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</si>
  <si>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</si>
  <si>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</si>
  <si>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</si>
  <si>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</si>
  <si>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</si>
  <si>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</si>
  <si>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</si>
  <si>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</si>
  <si>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</si>
  <si>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</si>
  <si>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</si>
  <si>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</si>
  <si>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</si>
  <si>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</si>
  <si>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</si>
  <si>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</si>
  <si>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</si>
  <si>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</si>
  <si>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</si>
  <si>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</si>
  <si>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</si>
  <si>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</si>
  <si>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</si>
  <si>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</si>
  <si>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</si>
  <si>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</si>
  <si>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</si>
  <si>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</si>
  <si>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</si>
  <si>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</si>
  <si>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</si>
  <si>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</si>
  <si>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</si>
  <si>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</si>
  <si>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</si>
  <si>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</si>
  <si>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</si>
  <si>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</si>
  <si>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</si>
  <si>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</si>
  <si>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</si>
  <si>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</si>
  <si>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</si>
  <si>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</si>
  <si>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</si>
  <si>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</si>
  <si>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</si>
  <si>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</si>
  <si>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</si>
  <si>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</si>
  <si>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</si>
  <si>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</si>
  <si>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</si>
  <si>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</si>
  <si>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</si>
  <si>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</si>
  <si>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</si>
  <si>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</si>
  <si>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</si>
  <si>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</si>
  <si>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</si>
  <si>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</si>
  <si>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</si>
  <si>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</si>
  <si>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</si>
  <si>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03年 12月分）</t>
  </si>
  <si>
    <t>（令和 03年 12月分）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</si>
</sst>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ＭＳ ゴシック"/>
      <family val="3"/>
    </font>
    <font>
      <sz val="26"/>
      <color theme="1"/>
      <name val="ＭＳ ゴシック"/>
      <family val="3"/>
    </font>
    <font>
      <sz val="24"/>
      <color theme="1"/>
      <name val="ＭＳ 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 diagonalUp="1">
      <left style="double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double"/>
      <right style="thin"/>
      <top style="thin"/>
      <bottom style="medium"/>
    </border>
    <border>
      <left style="double"/>
      <right style="thin"/>
      <top style="medium"/>
      <bottom style="medium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double"/>
      <right style="double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double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 diagonalUp="1">
      <left style="double"/>
      <right style="thin"/>
      <top style="thin"/>
      <bottom style="medium"/>
      <diagonal style="thin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 diagonalUp="1">
      <left style="double"/>
      <right style="medium"/>
      <top style="medium"/>
      <bottom style="thin"/>
      <diagonal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>
      <left style="medium"/>
      <right style="double"/>
      <top style="thin"/>
      <bottom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 diagonalUp="1">
      <left style="double"/>
      <right style="medium"/>
      <top style="medium"/>
      <bottom style="thick"/>
      <diagonal style="thin"/>
    </border>
    <border>
      <left style="double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/>
    </xf>
    <xf numFmtId="184" fontId="48" fillId="0" borderId="0" xfId="0" applyNumberFormat="1" applyFont="1" applyFill="1" applyAlignment="1">
      <alignment horizontal="center" vertical="center"/>
    </xf>
    <xf numFmtId="179" fontId="48" fillId="0" borderId="0" xfId="0" applyNumberFormat="1" applyFont="1" applyFill="1" applyAlignment="1">
      <alignment horizontal="left"/>
    </xf>
    <xf numFmtId="180" fontId="48" fillId="0" borderId="0" xfId="0" applyNumberFormat="1" applyFont="1" applyFill="1" applyAlignment="1">
      <alignment/>
    </xf>
    <xf numFmtId="185" fontId="47" fillId="0" borderId="0" xfId="0" applyNumberFormat="1" applyFont="1" applyFill="1" applyAlignment="1">
      <alignment horizontal="right" vertical="center"/>
    </xf>
    <xf numFmtId="177" fontId="47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/>
    </xf>
    <xf numFmtId="179" fontId="47" fillId="0" borderId="0" xfId="0" applyNumberFormat="1" applyFont="1" applyFill="1" applyAlignment="1">
      <alignment horizontal="left"/>
    </xf>
    <xf numFmtId="180" fontId="47" fillId="0" borderId="0" xfId="0" applyNumberFormat="1" applyFont="1" applyFill="1" applyAlignment="1">
      <alignment/>
    </xf>
    <xf numFmtId="179" fontId="50" fillId="0" borderId="0" xfId="0" applyNumberFormat="1" applyFont="1" applyFill="1" applyAlignment="1">
      <alignment/>
    </xf>
    <xf numFmtId="0" fontId="50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NumberFormat="1" applyFont="1" applyFill="1" applyAlignment="1">
      <alignment horizontal="center" vertical="center"/>
    </xf>
    <xf numFmtId="181" fontId="50" fillId="0" borderId="10" xfId="0" applyNumberFormat="1" applyFont="1" applyFill="1" applyBorder="1" applyAlignment="1">
      <alignment vertical="center" shrinkToFit="1"/>
    </xf>
    <xf numFmtId="0" fontId="46" fillId="0" borderId="0" xfId="0" applyFont="1" applyFill="1" applyAlignment="1">
      <alignment horizontal="right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vertical="center" shrinkToFit="1"/>
    </xf>
    <xf numFmtId="176" fontId="51" fillId="0" borderId="13" xfId="0" applyNumberFormat="1" applyFont="1" applyFill="1" applyBorder="1" applyAlignment="1">
      <alignment vertical="center" shrinkToFit="1"/>
    </xf>
    <xf numFmtId="0" fontId="50" fillId="0" borderId="14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/>
    </xf>
    <xf numFmtId="0" fontId="50" fillId="0" borderId="22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 shrinkToFit="1"/>
    </xf>
    <xf numFmtId="0" fontId="50" fillId="0" borderId="23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left" vertical="center"/>
    </xf>
    <xf numFmtId="0" fontId="50" fillId="0" borderId="30" xfId="0" applyFont="1" applyFill="1" applyBorder="1" applyAlignment="1">
      <alignment horizontal="left" vertical="center"/>
    </xf>
    <xf numFmtId="0" fontId="50" fillId="0" borderId="31" xfId="0" applyFont="1" applyFill="1" applyBorder="1" applyAlignment="1">
      <alignment horizontal="center" vertical="center"/>
    </xf>
    <xf numFmtId="176" fontId="48" fillId="0" borderId="31" xfId="0" applyNumberFormat="1" applyFont="1" applyFill="1" applyBorder="1" applyAlignment="1" applyProtection="1">
      <alignment vertical="center" shrinkToFit="1"/>
      <protection locked="0"/>
    </xf>
    <xf numFmtId="176" fontId="48" fillId="0" borderId="32" xfId="0" applyNumberFormat="1" applyFont="1" applyFill="1" applyBorder="1" applyAlignment="1" applyProtection="1">
      <alignment vertical="center" shrinkToFit="1"/>
      <protection locked="0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178" fontId="48" fillId="0" borderId="37" xfId="0" applyNumberFormat="1" applyFont="1" applyFill="1" applyBorder="1" applyAlignment="1" applyProtection="1">
      <alignment vertical="center" shrinkToFit="1"/>
      <protection locked="0"/>
    </xf>
    <xf numFmtId="176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39" xfId="0" applyNumberFormat="1" applyFont="1" applyFill="1" applyBorder="1" applyAlignment="1" applyProtection="1">
      <alignment vertical="center" shrinkToFit="1"/>
      <protection locked="0"/>
    </xf>
    <xf numFmtId="176" fontId="48" fillId="0" borderId="40" xfId="0" applyNumberFormat="1" applyFont="1" applyFill="1" applyBorder="1" applyAlignment="1" applyProtection="1">
      <alignment vertical="center" shrinkToFit="1"/>
      <protection locked="0"/>
    </xf>
    <xf numFmtId="176" fontId="48" fillId="0" borderId="41" xfId="0" applyNumberFormat="1" applyFont="1" applyFill="1" applyBorder="1" applyAlignment="1" applyProtection="1">
      <alignment vertical="center" shrinkToFit="1"/>
      <protection locked="0"/>
    </xf>
    <xf numFmtId="182" fontId="48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/>
    </xf>
    <xf numFmtId="56" fontId="46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178" fontId="48" fillId="0" borderId="45" xfId="0" applyNumberFormat="1" applyFont="1" applyFill="1" applyBorder="1" applyAlignment="1">
      <alignment vertical="center"/>
    </xf>
    <xf numFmtId="176" fontId="48" fillId="0" borderId="46" xfId="0" applyNumberFormat="1" applyFont="1" applyFill="1" applyBorder="1" applyAlignment="1">
      <alignment vertical="center"/>
    </xf>
    <xf numFmtId="178" fontId="48" fillId="0" borderId="47" xfId="0" applyNumberFormat="1" applyFont="1" applyFill="1" applyBorder="1" applyAlignment="1">
      <alignment vertical="center"/>
    </xf>
    <xf numFmtId="177" fontId="50" fillId="0" borderId="0" xfId="0" applyNumberFormat="1" applyFont="1" applyFill="1" applyAlignment="1">
      <alignment horizontal="right" vertical="center"/>
    </xf>
    <xf numFmtId="0" fontId="48" fillId="0" borderId="45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50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0" fontId="48" fillId="0" borderId="52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78" fontId="48" fillId="0" borderId="53" xfId="0" applyNumberFormat="1" applyFont="1" applyFill="1" applyBorder="1" applyAlignment="1">
      <alignment vertical="center"/>
    </xf>
    <xf numFmtId="178" fontId="48" fillId="0" borderId="46" xfId="0" applyNumberFormat="1" applyFont="1" applyFill="1" applyBorder="1" applyAlignment="1">
      <alignment vertical="center"/>
    </xf>
    <xf numFmtId="178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41" xfId="0" applyNumberFormat="1" applyFont="1" applyFill="1" applyBorder="1" applyAlignment="1" applyProtection="1">
      <alignment vertical="center" shrinkToFit="1"/>
      <protection locked="0"/>
    </xf>
    <xf numFmtId="0" fontId="48" fillId="0" borderId="54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48" fillId="0" borderId="55" xfId="0" applyFont="1" applyFill="1" applyBorder="1" applyAlignment="1">
      <alignment horizontal="left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56" xfId="0" applyFont="1" applyFill="1" applyBorder="1" applyAlignment="1">
      <alignment horizontal="center" vertical="center"/>
    </xf>
    <xf numFmtId="0" fontId="50" fillId="0" borderId="54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178" fontId="48" fillId="0" borderId="57" xfId="0" applyNumberFormat="1" applyFont="1" applyFill="1" applyBorder="1" applyAlignment="1" applyProtection="1">
      <alignment vertical="center" shrinkToFit="1"/>
      <protection locked="0"/>
    </xf>
    <xf numFmtId="178" fontId="48" fillId="0" borderId="58" xfId="0" applyNumberFormat="1" applyFont="1" applyFill="1" applyBorder="1" applyAlignment="1" applyProtection="1">
      <alignment vertical="center" shrinkToFit="1"/>
      <protection locked="0"/>
    </xf>
    <xf numFmtId="178" fontId="48" fillId="0" borderId="49" xfId="0" applyNumberFormat="1" applyFont="1" applyFill="1" applyBorder="1" applyAlignment="1">
      <alignment vertical="center"/>
    </xf>
    <xf numFmtId="178" fontId="48" fillId="0" borderId="59" xfId="0" applyNumberFormat="1" applyFont="1" applyFill="1" applyBorder="1" applyAlignment="1">
      <alignment vertical="center"/>
    </xf>
    <xf numFmtId="178" fontId="48" fillId="0" borderId="60" xfId="0" applyNumberFormat="1" applyFont="1" applyFill="1" applyBorder="1" applyAlignment="1">
      <alignment vertical="center"/>
    </xf>
    <xf numFmtId="0" fontId="48" fillId="0" borderId="56" xfId="0" applyFont="1" applyFill="1" applyBorder="1" applyAlignment="1">
      <alignment horizontal="center" vertical="center"/>
    </xf>
    <xf numFmtId="0" fontId="48" fillId="0" borderId="61" xfId="0" applyFont="1" applyFill="1" applyBorder="1" applyAlignment="1">
      <alignment horizontal="center" vertical="center"/>
    </xf>
    <xf numFmtId="0" fontId="50" fillId="0" borderId="62" xfId="0" applyFont="1" applyFill="1" applyBorder="1" applyAlignment="1">
      <alignment horizontal="left" vertical="center"/>
    </xf>
    <xf numFmtId="0" fontId="50" fillId="0" borderId="47" xfId="0" applyFont="1" applyFill="1" applyBorder="1" applyAlignment="1">
      <alignment horizontal="left" vertical="center"/>
    </xf>
    <xf numFmtId="178" fontId="52" fillId="0" borderId="27" xfId="0" applyNumberFormat="1" applyFont="1" applyFill="1" applyBorder="1" applyAlignment="1">
      <alignment vertical="center"/>
    </xf>
    <xf numFmtId="178" fontId="52" fillId="0" borderId="63" xfId="0" applyNumberFormat="1" applyFont="1" applyFill="1" applyBorder="1" applyAlignment="1">
      <alignment vertical="center"/>
    </xf>
    <xf numFmtId="180" fontId="46" fillId="0" borderId="12" xfId="0" applyNumberFormat="1" applyFont="1" applyFill="1" applyBorder="1" applyAlignment="1">
      <alignment horizontal="left" vertical="center"/>
    </xf>
    <xf numFmtId="0" fontId="50" fillId="0" borderId="54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50" fillId="0" borderId="55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48" fillId="0" borderId="64" xfId="0" applyFont="1" applyFill="1" applyBorder="1" applyAlignment="1">
      <alignment horizontal="center" vertical="center"/>
    </xf>
    <xf numFmtId="0" fontId="48" fillId="0" borderId="65" xfId="0" applyFont="1" applyFill="1" applyBorder="1" applyAlignment="1">
      <alignment horizontal="center" vertical="center"/>
    </xf>
    <xf numFmtId="178" fontId="52" fillId="0" borderId="66" xfId="0" applyNumberFormat="1" applyFont="1" applyFill="1" applyBorder="1" applyAlignment="1">
      <alignment vertical="center"/>
    </xf>
    <xf numFmtId="0" fontId="54" fillId="0" borderId="0" xfId="0" applyFont="1" applyFill="1" applyAlignment="1">
      <alignment horizontal="center" vertical="center"/>
    </xf>
    <xf numFmtId="183" fontId="52" fillId="0" borderId="0" xfId="0" applyNumberFormat="1" applyFont="1" applyFill="1" applyAlignment="1">
      <alignment horizontal="center" vertical="center"/>
    </xf>
    <xf numFmtId="183" fontId="55" fillId="0" borderId="0" xfId="0" applyNumberFormat="1" applyFont="1" applyFill="1" applyAlignment="1">
      <alignment horizontal="center" vertical="center"/>
    </xf>
    <xf numFmtId="178" fontId="52" fillId="0" borderId="65" xfId="0" applyNumberFormat="1" applyFont="1" applyFill="1" applyBorder="1" applyAlignment="1">
      <alignment vertical="center"/>
    </xf>
    <xf numFmtId="0" fontId="48" fillId="0" borderId="67" xfId="0" applyFont="1" applyFill="1" applyBorder="1" applyAlignment="1">
      <alignment horizontal="center" vertical="center"/>
    </xf>
    <xf numFmtId="0" fontId="48" fillId="0" borderId="68" xfId="0" applyFont="1" applyFill="1" applyBorder="1" applyAlignment="1">
      <alignment horizontal="center" vertical="center"/>
    </xf>
    <xf numFmtId="0" fontId="48" fillId="0" borderId="69" xfId="0" applyFont="1" applyFill="1" applyBorder="1" applyAlignment="1">
      <alignment horizontal="center" vertical="center"/>
    </xf>
    <xf numFmtId="0" fontId="48" fillId="0" borderId="70" xfId="0" applyFont="1" applyFill="1" applyBorder="1" applyAlignment="1">
      <alignment horizontal="center" vertical="center"/>
    </xf>
    <xf numFmtId="0" fontId="48" fillId="0" borderId="71" xfId="0" applyFont="1" applyFill="1" applyBorder="1" applyAlignment="1">
      <alignment horizontal="center" vertical="center"/>
    </xf>
    <xf numFmtId="0" fontId="48" fillId="0" borderId="55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left" vertical="center"/>
    </xf>
    <xf numFmtId="0" fontId="48" fillId="0" borderId="72" xfId="0" applyFont="1" applyFill="1" applyBorder="1" applyAlignment="1">
      <alignment horizontal="center" vertical="center"/>
    </xf>
    <xf numFmtId="0" fontId="48" fillId="0" borderId="73" xfId="0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74" xfId="0" applyFont="1" applyFill="1" applyBorder="1" applyAlignment="1">
      <alignment horizontal="center" vertical="center"/>
    </xf>
    <xf numFmtId="0" fontId="48" fillId="0" borderId="75" xfId="0" applyFont="1" applyFill="1" applyBorder="1" applyAlignment="1">
      <alignment horizontal="center" vertical="center"/>
    </xf>
    <xf numFmtId="0" fontId="48" fillId="0" borderId="76" xfId="0" applyFont="1" applyFill="1" applyBorder="1" applyAlignment="1">
      <alignment horizontal="center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77" xfId="0" applyFont="1" applyFill="1" applyBorder="1" applyAlignment="1">
      <alignment horizontal="left" vertical="center"/>
    </xf>
    <xf numFmtId="0" fontId="48" fillId="0" borderId="53" xfId="0" applyFont="1" applyFill="1" applyBorder="1" applyAlignment="1">
      <alignment horizontal="left" vertical="center"/>
    </xf>
    <xf numFmtId="0" fontId="48" fillId="0" borderId="62" xfId="0" applyFont="1" applyFill="1" applyBorder="1" applyAlignment="1">
      <alignment horizontal="left" vertical="center"/>
    </xf>
    <xf numFmtId="0" fontId="48" fillId="0" borderId="47" xfId="0" applyFont="1" applyFill="1" applyBorder="1" applyAlignment="1">
      <alignment horizontal="left" vertical="center"/>
    </xf>
    <xf numFmtId="0" fontId="48" fillId="0" borderId="54" xfId="0" applyFont="1" applyFill="1" applyBorder="1" applyAlignment="1">
      <alignment horizontal="left" vertical="center"/>
    </xf>
    <xf numFmtId="0" fontId="48" fillId="0" borderId="45" xfId="0" applyFont="1" applyFill="1" applyBorder="1" applyAlignment="1">
      <alignment horizontal="left" vertical="center"/>
    </xf>
    <xf numFmtId="0" fontId="50" fillId="0" borderId="78" xfId="0" applyFont="1" applyFill="1" applyBorder="1" applyAlignment="1">
      <alignment horizontal="center" vertical="center"/>
    </xf>
    <xf numFmtId="0" fontId="50" fillId="0" borderId="50" xfId="0" applyFont="1" applyFill="1" applyBorder="1" applyAlignment="1">
      <alignment horizontal="center" vertical="center"/>
    </xf>
    <xf numFmtId="0" fontId="50" fillId="0" borderId="54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left" vertical="center" shrinkToFit="1"/>
    </xf>
    <xf numFmtId="0" fontId="50" fillId="0" borderId="25" xfId="0" applyFont="1" applyFill="1" applyBorder="1" applyAlignment="1">
      <alignment horizontal="left" vertical="center" shrinkToFit="1"/>
    </xf>
    <xf numFmtId="0" fontId="50" fillId="0" borderId="27" xfId="0" applyFont="1" applyFill="1" applyBorder="1" applyAlignment="1">
      <alignment horizontal="left" vertical="center" shrinkToFit="1"/>
    </xf>
    <xf numFmtId="0" fontId="50" fillId="0" borderId="28" xfId="0" applyFont="1" applyFill="1" applyBorder="1" applyAlignment="1">
      <alignment horizontal="left" vertical="center" shrinkToFit="1"/>
    </xf>
    <xf numFmtId="0" fontId="50" fillId="0" borderId="79" xfId="0" applyFont="1" applyFill="1" applyBorder="1" applyAlignment="1">
      <alignment horizontal="left" vertical="center"/>
    </xf>
    <xf numFmtId="0" fontId="50" fillId="0" borderId="80" xfId="0" applyFont="1" applyFill="1" applyBorder="1" applyAlignment="1">
      <alignment horizontal="left" vertical="center"/>
    </xf>
    <xf numFmtId="0" fontId="50" fillId="0" borderId="81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48" fillId="0" borderId="82" xfId="0" applyFont="1" applyFill="1" applyBorder="1" applyAlignment="1">
      <alignment horizontal="center" vertical="center"/>
    </xf>
    <xf numFmtId="0" fontId="48" fillId="0" borderId="83" xfId="0" applyFont="1" applyFill="1" applyBorder="1" applyAlignment="1">
      <alignment horizontal="center" vertical="center"/>
    </xf>
    <xf numFmtId="0" fontId="48" fillId="0" borderId="84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85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center" vertical="center" wrapText="1"/>
    </xf>
    <xf numFmtId="0" fontId="48" fillId="0" borderId="87" xfId="0" applyFont="1" applyFill="1" applyBorder="1" applyAlignment="1">
      <alignment horizontal="center" vertical="center" wrapText="1"/>
    </xf>
    <xf numFmtId="0" fontId="48" fillId="0" borderId="88" xfId="0" applyFont="1" applyFill="1" applyBorder="1" applyAlignment="1">
      <alignment horizontal="center" vertical="center"/>
    </xf>
    <xf numFmtId="0" fontId="48" fillId="0" borderId="89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left" vertical="center" shrinkToFit="1"/>
    </xf>
    <xf numFmtId="178" fontId="52" fillId="0" borderId="28" xfId="0" applyNumberFormat="1" applyFont="1" applyFill="1" applyBorder="1" applyAlignment="1">
      <alignment vertical="center"/>
    </xf>
    <xf numFmtId="178" fontId="48" fillId="0" borderId="48" xfId="0" applyNumberFormat="1" applyFont="1" applyFill="1" applyBorder="1" applyAlignment="1">
      <alignment vertical="center"/>
    </xf>
    <xf numFmtId="178" fontId="48" fillId="0" borderId="61" xfId="0" applyNumberFormat="1" applyFont="1" applyFill="1" applyBorder="1" applyAlignment="1">
      <alignment vertical="center"/>
    </xf>
    <xf numFmtId="176" fontId="48" fillId="0" borderId="90" xfId="0" applyNumberFormat="1" applyFont="1" applyFill="1" applyBorder="1" applyAlignment="1">
      <alignment vertical="center"/>
    </xf>
    <xf numFmtId="178" fontId="48" fillId="0" borderId="91" xfId="0" applyNumberFormat="1" applyFont="1" applyFill="1" applyBorder="1" applyAlignment="1">
      <alignment vertical="center"/>
    </xf>
    <xf numFmtId="178" fontId="48" fillId="0" borderId="92" xfId="0" applyNumberFormat="1" applyFont="1" applyFill="1" applyBorder="1" applyAlignment="1">
      <alignment vertical="center"/>
    </xf>
    <xf numFmtId="178" fontId="48" fillId="0" borderId="90" xfId="0" applyNumberFormat="1" applyFont="1" applyFill="1" applyBorder="1" applyAlignment="1">
      <alignment vertical="center"/>
    </xf>
    <xf numFmtId="178" fontId="48" fillId="0" borderId="42" xfId="0" applyNumberFormat="1" applyFont="1" applyFill="1" applyBorder="1" applyAlignment="1">
      <alignment vertical="center"/>
    </xf>
    <xf numFmtId="178" fontId="48" fillId="0" borderId="44" xfId="0" applyNumberFormat="1" applyFont="1" applyFill="1" applyBorder="1" applyAlignment="1">
      <alignment vertical="center"/>
    </xf>
    <xf numFmtId="178" fontId="48" fillId="0" borderId="43" xfId="0" applyNumberFormat="1" applyFont="1" applyFill="1" applyBorder="1" applyAlignment="1">
      <alignment vertical="center"/>
    </xf>
    <xf numFmtId="178" fontId="48" fillId="0" borderId="56" xfId="0" applyNumberFormat="1" applyFont="1" applyFill="1" applyBorder="1" applyAlignment="1">
      <alignment vertical="center"/>
    </xf>
    <xf numFmtId="178" fontId="48" fillId="0" borderId="93" xfId="0" applyNumberFormat="1" applyFont="1" applyFill="1" applyBorder="1" applyAlignment="1">
      <alignment vertical="center"/>
    </xf>
    <xf numFmtId="178" fontId="48" fillId="0" borderId="34" xfId="0" applyNumberFormat="1" applyFont="1" applyFill="1" applyBorder="1" applyAlignment="1">
      <alignment vertical="center"/>
    </xf>
    <xf numFmtId="178" fontId="48" fillId="0" borderId="94" xfId="0" applyNumberFormat="1" applyFont="1" applyFill="1" applyBorder="1" applyAlignment="1" applyProtection="1">
      <alignment vertical="center" shrinkToFit="1"/>
      <protection/>
    </xf>
    <xf numFmtId="178" fontId="48" fillId="0" borderId="95" xfId="0" applyNumberFormat="1" applyFont="1" applyFill="1" applyBorder="1" applyAlignment="1" applyProtection="1">
      <alignment vertical="center" shrinkToFit="1"/>
      <protection/>
    </xf>
    <xf numFmtId="178" fontId="48" fillId="0" borderId="96" xfId="0" applyNumberFormat="1" applyFont="1" applyFill="1" applyBorder="1" applyAlignment="1" applyProtection="1">
      <alignment vertical="center" shrinkToFit="1"/>
      <protection/>
    </xf>
    <xf numFmtId="178" fontId="48" fillId="0" borderId="97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 applyProtection="1">
      <alignment vertical="center" shrinkToFit="1"/>
      <protection/>
    </xf>
    <xf numFmtId="178" fontId="48" fillId="0" borderId="98" xfId="0" applyNumberFormat="1" applyFont="1" applyFill="1" applyBorder="1" applyAlignment="1" applyProtection="1">
      <alignment vertical="center" shrinkToFit="1"/>
      <protection/>
    </xf>
    <xf numFmtId="178" fontId="48" fillId="0" borderId="38" xfId="0" applyNumberFormat="1" applyFont="1" applyFill="1" applyBorder="1" applyAlignment="1" applyProtection="1">
      <alignment vertical="center" shrinkToFit="1"/>
      <protection/>
    </xf>
    <xf numFmtId="178" fontId="48" fillId="0" borderId="99" xfId="0" applyNumberFormat="1" applyFont="1" applyFill="1" applyBorder="1" applyAlignment="1" applyProtection="1">
      <alignment vertical="center" shrinkToFit="1"/>
      <protection/>
    </xf>
    <xf numFmtId="178" fontId="48" fillId="0" borderId="100" xfId="0" applyNumberFormat="1" applyFont="1" applyFill="1" applyBorder="1" applyAlignment="1" applyProtection="1">
      <alignment vertical="center" shrinkToFit="1"/>
      <protection/>
    </xf>
    <xf numFmtId="178" fontId="48" fillId="0" borderId="101" xfId="0" applyNumberFormat="1" applyFont="1" applyFill="1" applyBorder="1" applyAlignment="1" applyProtection="1">
      <alignment vertical="center" shrinkToFit="1"/>
      <protection/>
    </xf>
    <xf numFmtId="178" fontId="48" fillId="0" borderId="102" xfId="0" applyNumberFormat="1" applyFont="1" applyFill="1" applyBorder="1" applyAlignment="1" applyProtection="1">
      <alignment vertical="center" shrinkToFit="1"/>
      <protection/>
    </xf>
    <xf numFmtId="178" fontId="48" fillId="0" borderId="103" xfId="0" applyNumberFormat="1" applyFont="1" applyFill="1" applyBorder="1" applyAlignment="1" applyProtection="1">
      <alignment vertical="center" shrinkToFit="1"/>
      <protection/>
    </xf>
    <xf numFmtId="178" fontId="48" fillId="0" borderId="104" xfId="0" applyNumberFormat="1" applyFont="1" applyFill="1" applyBorder="1" applyAlignment="1" applyProtection="1">
      <alignment vertical="center" shrinkToFit="1"/>
      <protection/>
    </xf>
    <xf numFmtId="178" fontId="48" fillId="0" borderId="105" xfId="0" applyNumberFormat="1" applyFont="1" applyFill="1" applyBorder="1" applyAlignment="1" applyProtection="1">
      <alignment vertical="center" shrinkToFit="1"/>
      <protection/>
    </xf>
    <xf numFmtId="176" fontId="48" fillId="0" borderId="96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>
      <alignment vertical="center" shrinkToFit="1"/>
    </xf>
    <xf numFmtId="178" fontId="48" fillId="0" borderId="106" xfId="0" applyNumberFormat="1" applyFont="1" applyFill="1" applyBorder="1" applyAlignment="1" applyProtection="1">
      <alignment vertical="center" shrinkToFit="1"/>
      <protection/>
    </xf>
    <xf numFmtId="178" fontId="48" fillId="0" borderId="39" xfId="0" applyNumberFormat="1" applyFont="1" applyFill="1" applyBorder="1" applyAlignment="1">
      <alignment vertical="center" shrinkToFit="1"/>
    </xf>
    <xf numFmtId="178" fontId="48" fillId="0" borderId="107" xfId="0" applyNumberFormat="1" applyFont="1" applyFill="1" applyBorder="1" applyAlignment="1" applyProtection="1">
      <alignment vertical="center" shrinkToFit="1"/>
      <protection/>
    </xf>
    <xf numFmtId="178" fontId="48" fillId="0" borderId="108" xfId="0" applyNumberFormat="1" applyFont="1" applyFill="1" applyBorder="1" applyAlignment="1" applyProtection="1">
      <alignment vertical="center" shrinkToFit="1"/>
      <protection/>
    </xf>
    <xf numFmtId="178" fontId="48" fillId="0" borderId="109" xfId="0" applyNumberFormat="1" applyFont="1" applyFill="1" applyBorder="1" applyAlignment="1" applyProtection="1">
      <alignment vertical="center" shrinkToFit="1"/>
      <protection/>
    </xf>
    <xf numFmtId="178" fontId="48" fillId="0" borderId="110" xfId="0" applyNumberFormat="1" applyFont="1" applyFill="1" applyBorder="1" applyAlignment="1" applyProtection="1">
      <alignment vertical="center" shrinkToFit="1"/>
      <protection/>
    </xf>
    <xf numFmtId="178" fontId="48" fillId="0" borderId="100" xfId="0" applyNumberFormat="1" applyFont="1" applyFill="1" applyBorder="1" applyAlignment="1">
      <alignment vertical="center" shrinkToFit="1"/>
    </xf>
    <xf numFmtId="178" fontId="48" fillId="0" borderId="101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60" zoomScaleNormal="60" zoomScalePageLayoutView="0" workbookViewId="0" topLeftCell="A1">
      <selection activeCell="C7" sqref="C7:E7"/>
    </sheetView>
  </sheetViews>
  <sheetFormatPr defaultColWidth="0" defaultRowHeight="13.5" zeroHeight="1"/>
  <cols>
    <col min="1" max="1" width="4.625" style="1" customWidth="1"/>
    <col min="2" max="2" width="3.75390625" style="1" customWidth="1"/>
    <col min="3" max="4" width="6.125" style="1" customWidth="1"/>
    <col min="5" max="5" width="20.625" style="1" customWidth="1"/>
    <col min="6" max="16" width="16.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F1" s="119" t="s">
        <v>21</v>
      </c>
      <c r="G1" s="119"/>
      <c r="H1" s="119"/>
      <c r="I1" s="119"/>
      <c r="J1" s="119"/>
      <c r="K1" s="119"/>
      <c r="L1" s="119"/>
      <c r="M1" s="119"/>
      <c r="N1" s="119"/>
      <c r="O1" s="4"/>
    </row>
    <row r="2" spans="5:16" ht="45" customHeight="1">
      <c r="E2" s="5"/>
      <c r="F2" s="120" t="s">
        <v>91</v>
      </c>
      <c r="G2" s="120"/>
      <c r="H2" s="120"/>
      <c r="I2" s="120"/>
      <c r="J2" s="120"/>
      <c r="K2" s="121"/>
      <c r="L2" s="121"/>
      <c r="M2" s="121"/>
      <c r="N2" s="121"/>
      <c r="O2" s="132">
        <v>41009</v>
      </c>
      <c r="P2" s="132"/>
    </row>
    <row r="3" spans="6:17" ht="30" customHeight="1">
      <c r="F3" s="57"/>
      <c r="G3" s="57"/>
      <c r="H3" s="57"/>
      <c r="I3" s="57"/>
      <c r="J3" s="57"/>
      <c r="N3" s="58"/>
      <c r="O3" s="132" t="s">
        <v>0</v>
      </c>
      <c r="P3" s="132"/>
      <c r="Q3" s="10"/>
    </row>
    <row r="4" spans="3:17" ht="45" customHeight="1">
      <c r="C4" s="59" t="s">
        <v>22</v>
      </c>
      <c r="F4" s="57"/>
      <c r="G4" s="60"/>
      <c r="H4" s="57"/>
      <c r="I4" s="57"/>
      <c r="J4" s="57"/>
      <c r="M4" s="61" t="s">
        <v>75</v>
      </c>
      <c r="N4" s="58"/>
      <c r="P4" s="94"/>
      <c r="Q4" s="10"/>
    </row>
    <row r="5" spans="6:17" ht="7.5" customHeight="1" thickBot="1">
      <c r="F5" s="57"/>
      <c r="G5" s="57"/>
      <c r="H5" s="57"/>
      <c r="I5" s="57"/>
      <c r="J5" s="57"/>
      <c r="N5" s="58"/>
      <c r="O5" s="94"/>
      <c r="P5" s="94"/>
      <c r="Q5" s="10"/>
    </row>
    <row r="6" spans="3:19" ht="45" customHeight="1">
      <c r="C6" s="130" t="s">
        <v>20</v>
      </c>
      <c r="D6" s="124"/>
      <c r="E6" s="131"/>
      <c r="F6" s="126" t="s">
        <v>80</v>
      </c>
      <c r="G6" s="131"/>
      <c r="H6" s="124" t="s">
        <v>81</v>
      </c>
      <c r="I6" s="124"/>
      <c r="J6" s="126" t="s">
        <v>82</v>
      </c>
      <c r="K6" s="127"/>
      <c r="L6" s="124" t="s">
        <v>85</v>
      </c>
      <c r="M6" s="125"/>
      <c r="P6" s="58"/>
      <c r="Q6" s="94"/>
      <c r="R6" s="94"/>
      <c r="S6" s="10"/>
    </row>
    <row r="7" spans="3:19" ht="45" customHeight="1" thickBot="1">
      <c r="C7" s="116" t="s">
        <v>19</v>
      </c>
      <c r="D7" s="117"/>
      <c r="E7" s="117"/>
      <c r="F7" s="109">
        <v>42712</v>
      </c>
      <c r="G7" s="118"/>
      <c r="H7" s="122">
        <v>30728</v>
      </c>
      <c r="I7" s="118"/>
      <c r="J7" s="109">
        <v>17950</v>
      </c>
      <c r="K7" s="110"/>
      <c r="L7" s="122">
        <f>SUM(F7:K7)</f>
        <v>91390</v>
      </c>
      <c r="M7" s="166"/>
      <c r="P7" s="58"/>
      <c r="Q7" s="94"/>
      <c r="R7" s="94"/>
      <c r="S7" s="10"/>
    </row>
    <row r="8" spans="3:21" ht="30" customHeight="1">
      <c r="C8" s="62"/>
      <c r="D8" s="62"/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R8" s="58"/>
      <c r="S8" s="94"/>
      <c r="T8" s="94"/>
      <c r="U8" s="10"/>
    </row>
    <row r="9" spans="3:17" ht="45" customHeight="1">
      <c r="C9" s="59" t="s">
        <v>23</v>
      </c>
      <c r="E9" s="12"/>
      <c r="O9" s="64"/>
      <c r="P9" s="65" t="s">
        <v>75</v>
      </c>
      <c r="Q9" s="10"/>
    </row>
    <row r="10" spans="3:17" ht="6.75" customHeight="1" thickBot="1">
      <c r="C10" s="66"/>
      <c r="D10" s="66"/>
      <c r="E10" s="67"/>
      <c r="L10" s="18"/>
      <c r="M10" s="18"/>
      <c r="N10" s="111"/>
      <c r="O10" s="111"/>
      <c r="P10" s="111"/>
      <c r="Q10" s="18"/>
    </row>
    <row r="11" spans="3:17" ht="49.5" customHeight="1">
      <c r="C11" s="114"/>
      <c r="D11" s="115"/>
      <c r="E11" s="115"/>
      <c r="F11" s="68" t="s">
        <v>10</v>
      </c>
      <c r="G11" s="68" t="s">
        <v>28</v>
      </c>
      <c r="H11" s="91" t="s">
        <v>11</v>
      </c>
      <c r="I11" s="69" t="s">
        <v>29</v>
      </c>
      <c r="J11" s="70" t="s">
        <v>1</v>
      </c>
      <c r="K11" s="70" t="s">
        <v>2</v>
      </c>
      <c r="L11" s="70" t="s">
        <v>3</v>
      </c>
      <c r="M11" s="70" t="s">
        <v>4</v>
      </c>
      <c r="N11" s="70" t="s">
        <v>5</v>
      </c>
      <c r="O11" s="71" t="s">
        <v>11</v>
      </c>
      <c r="P11" s="95" t="s">
        <v>83</v>
      </c>
      <c r="Q11" s="20"/>
    </row>
    <row r="12" spans="3:17" ht="49.5" customHeight="1">
      <c r="C12" s="96" t="s">
        <v>86</v>
      </c>
      <c r="D12" s="92"/>
      <c r="E12" s="92"/>
      <c r="F12" s="72">
        <f>SUM(F13:F15)</f>
        <v>3879</v>
      </c>
      <c r="G12" s="72">
        <f>SUM(G13:G15)</f>
        <v>2531</v>
      </c>
      <c r="H12" s="167">
        <f>SUM(H13:H15)</f>
        <v>6410</v>
      </c>
      <c r="I12" s="73">
        <v>0</v>
      </c>
      <c r="J12" s="72">
        <f aca="true" t="shared" si="0" ref="J12:O12">SUM(J13:J15)</f>
        <v>4606</v>
      </c>
      <c r="K12" s="72">
        <f t="shared" si="0"/>
        <v>2606</v>
      </c>
      <c r="L12" s="72">
        <f t="shared" si="0"/>
        <v>2024</v>
      </c>
      <c r="M12" s="72">
        <f t="shared" si="0"/>
        <v>2507</v>
      </c>
      <c r="N12" s="72">
        <f t="shared" si="0"/>
        <v>1368</v>
      </c>
      <c r="O12" s="167">
        <f t="shared" si="0"/>
        <v>13111</v>
      </c>
      <c r="P12" s="168">
        <f aca="true" t="shared" si="1" ref="P12:P17">H12+O12</f>
        <v>19521</v>
      </c>
      <c r="Q12" s="20"/>
    </row>
    <row r="13" spans="3:16" ht="49.5" customHeight="1">
      <c r="C13" s="96" t="s">
        <v>87</v>
      </c>
      <c r="D13" s="97"/>
      <c r="E13" s="97"/>
      <c r="F13" s="72">
        <v>430</v>
      </c>
      <c r="G13" s="72">
        <v>300</v>
      </c>
      <c r="H13" s="167">
        <f>SUM(F13:G13)</f>
        <v>730</v>
      </c>
      <c r="I13" s="73">
        <v>0</v>
      </c>
      <c r="J13" s="72">
        <v>455</v>
      </c>
      <c r="K13" s="72">
        <v>261</v>
      </c>
      <c r="L13" s="72">
        <v>208</v>
      </c>
      <c r="M13" s="72">
        <v>207</v>
      </c>
      <c r="N13" s="72">
        <v>126</v>
      </c>
      <c r="O13" s="167">
        <f>SUM(J13:N13)</f>
        <v>1257</v>
      </c>
      <c r="P13" s="168">
        <f t="shared" si="1"/>
        <v>1987</v>
      </c>
    </row>
    <row r="14" spans="3:16" ht="49.5" customHeight="1">
      <c r="C14" s="112" t="s">
        <v>88</v>
      </c>
      <c r="D14" s="113"/>
      <c r="E14" s="113"/>
      <c r="F14" s="72">
        <v>1621</v>
      </c>
      <c r="G14" s="72">
        <v>881</v>
      </c>
      <c r="H14" s="167">
        <f>SUM(F14:G14)</f>
        <v>2502</v>
      </c>
      <c r="I14" s="73">
        <v>0</v>
      </c>
      <c r="J14" s="72">
        <v>1589</v>
      </c>
      <c r="K14" s="72">
        <v>740</v>
      </c>
      <c r="L14" s="72">
        <v>503</v>
      </c>
      <c r="M14" s="72">
        <v>619</v>
      </c>
      <c r="N14" s="72">
        <v>321</v>
      </c>
      <c r="O14" s="167">
        <f>SUM(J14:N14)</f>
        <v>3772</v>
      </c>
      <c r="P14" s="168">
        <f t="shared" si="1"/>
        <v>6274</v>
      </c>
    </row>
    <row r="15" spans="3:16" ht="49.5" customHeight="1">
      <c r="C15" s="96" t="s">
        <v>89</v>
      </c>
      <c r="D15" s="97"/>
      <c r="E15" s="97"/>
      <c r="F15" s="72">
        <v>1828</v>
      </c>
      <c r="G15" s="72">
        <v>1350</v>
      </c>
      <c r="H15" s="167">
        <f>SUM(F15:G15)</f>
        <v>3178</v>
      </c>
      <c r="I15" s="73"/>
      <c r="J15" s="72">
        <v>2562</v>
      </c>
      <c r="K15" s="72">
        <v>1605</v>
      </c>
      <c r="L15" s="72">
        <v>1313</v>
      </c>
      <c r="M15" s="72">
        <v>1681</v>
      </c>
      <c r="N15" s="72">
        <v>921</v>
      </c>
      <c r="O15" s="167">
        <f>SUM(J15:N15)</f>
        <v>8082</v>
      </c>
      <c r="P15" s="168">
        <f t="shared" si="1"/>
        <v>11260</v>
      </c>
    </row>
    <row r="16" spans="3:16" ht="49.5" customHeight="1">
      <c r="C16" s="112" t="s">
        <v>90</v>
      </c>
      <c r="D16" s="113"/>
      <c r="E16" s="113"/>
      <c r="F16" s="72">
        <v>28</v>
      </c>
      <c r="G16" s="72">
        <v>50</v>
      </c>
      <c r="H16" s="167">
        <f>SUM(F16:G16)</f>
        <v>78</v>
      </c>
      <c r="I16" s="73">
        <v>0</v>
      </c>
      <c r="J16" s="72">
        <v>67</v>
      </c>
      <c r="K16" s="72">
        <v>37</v>
      </c>
      <c r="L16" s="72">
        <v>35</v>
      </c>
      <c r="M16" s="72">
        <v>44</v>
      </c>
      <c r="N16" s="72">
        <v>24</v>
      </c>
      <c r="O16" s="167">
        <f>SUM(J16:N16)</f>
        <v>207</v>
      </c>
      <c r="P16" s="168">
        <f t="shared" si="1"/>
        <v>285</v>
      </c>
    </row>
    <row r="17" spans="3:16" ht="49.5" customHeight="1" thickBot="1">
      <c r="C17" s="107" t="s">
        <v>14</v>
      </c>
      <c r="D17" s="108"/>
      <c r="E17" s="108"/>
      <c r="F17" s="74">
        <f>F12+F16</f>
        <v>3907</v>
      </c>
      <c r="G17" s="74">
        <f>G12+G16</f>
        <v>2581</v>
      </c>
      <c r="H17" s="74">
        <f>H12+H16</f>
        <v>6488</v>
      </c>
      <c r="I17" s="169">
        <v>0</v>
      </c>
      <c r="J17" s="74">
        <f aca="true" t="shared" si="2" ref="J17:O17">J12+J16</f>
        <v>4673</v>
      </c>
      <c r="K17" s="74">
        <f t="shared" si="2"/>
        <v>2643</v>
      </c>
      <c r="L17" s="74">
        <f t="shared" si="2"/>
        <v>2059</v>
      </c>
      <c r="M17" s="74">
        <f t="shared" si="2"/>
        <v>2551</v>
      </c>
      <c r="N17" s="74">
        <f t="shared" si="2"/>
        <v>1392</v>
      </c>
      <c r="O17" s="74">
        <f t="shared" si="2"/>
        <v>13318</v>
      </c>
      <c r="P17" s="170">
        <f t="shared" si="1"/>
        <v>19806</v>
      </c>
    </row>
    <row r="18" ht="30" customHeight="1"/>
    <row r="19" spans="3:17" ht="39.75" customHeight="1">
      <c r="C19" s="59" t="s">
        <v>24</v>
      </c>
      <c r="E19" s="12"/>
      <c r="N19" s="75"/>
      <c r="O19" s="10"/>
      <c r="P19" s="15" t="s">
        <v>79</v>
      </c>
      <c r="Q19" s="10"/>
    </row>
    <row r="20" spans="3:17" ht="6.75" customHeight="1" thickBot="1">
      <c r="C20" s="66"/>
      <c r="D20" s="66"/>
      <c r="E20" s="67"/>
      <c r="L20" s="18"/>
      <c r="M20" s="18"/>
      <c r="N20" s="18"/>
      <c r="P20" s="18"/>
      <c r="Q20" s="18"/>
    </row>
    <row r="21" spans="3:17" ht="49.5" customHeight="1">
      <c r="C21" s="114"/>
      <c r="D21" s="115"/>
      <c r="E21" s="115"/>
      <c r="F21" s="136" t="s">
        <v>15</v>
      </c>
      <c r="G21" s="123"/>
      <c r="H21" s="123"/>
      <c r="I21" s="123" t="s">
        <v>16</v>
      </c>
      <c r="J21" s="123"/>
      <c r="K21" s="123"/>
      <c r="L21" s="123"/>
      <c r="M21" s="123"/>
      <c r="N21" s="123"/>
      <c r="O21" s="123"/>
      <c r="P21" s="105" t="s">
        <v>84</v>
      </c>
      <c r="Q21" s="20"/>
    </row>
    <row r="22" spans="3:17" ht="49.5" customHeight="1">
      <c r="C22" s="145"/>
      <c r="D22" s="146"/>
      <c r="E22" s="146"/>
      <c r="F22" s="76" t="s">
        <v>7</v>
      </c>
      <c r="G22" s="76" t="s">
        <v>8</v>
      </c>
      <c r="H22" s="77" t="s">
        <v>9</v>
      </c>
      <c r="I22" s="78" t="s">
        <v>29</v>
      </c>
      <c r="J22" s="76" t="s">
        <v>1</v>
      </c>
      <c r="K22" s="79" t="s">
        <v>2</v>
      </c>
      <c r="L22" s="79" t="s">
        <v>3</v>
      </c>
      <c r="M22" s="79" t="s">
        <v>4</v>
      </c>
      <c r="N22" s="79" t="s">
        <v>5</v>
      </c>
      <c r="O22" s="80" t="s">
        <v>9</v>
      </c>
      <c r="P22" s="106"/>
      <c r="Q22" s="20"/>
    </row>
    <row r="23" spans="3:17" ht="49.5" customHeight="1">
      <c r="C23" s="90" t="s">
        <v>12</v>
      </c>
      <c r="D23" s="76"/>
      <c r="E23" s="76"/>
      <c r="F23" s="72">
        <v>1140</v>
      </c>
      <c r="G23" s="72">
        <v>1217</v>
      </c>
      <c r="H23" s="167">
        <f>SUM(F23:G23)</f>
        <v>2357</v>
      </c>
      <c r="I23" s="87"/>
      <c r="J23" s="72">
        <v>3375</v>
      </c>
      <c r="K23" s="72">
        <v>2022</v>
      </c>
      <c r="L23" s="72">
        <v>1167</v>
      </c>
      <c r="M23" s="72">
        <v>836</v>
      </c>
      <c r="N23" s="72">
        <v>346</v>
      </c>
      <c r="O23" s="167">
        <f>SUM(I23:N23)</f>
        <v>7746</v>
      </c>
      <c r="P23" s="168">
        <f>H23+O23</f>
        <v>10103</v>
      </c>
      <c r="Q23" s="20"/>
    </row>
    <row r="24" spans="3:16" ht="49.5" customHeight="1">
      <c r="C24" s="141" t="s">
        <v>13</v>
      </c>
      <c r="D24" s="142"/>
      <c r="E24" s="142"/>
      <c r="F24" s="72">
        <v>7</v>
      </c>
      <c r="G24" s="72">
        <v>24</v>
      </c>
      <c r="H24" s="167">
        <f>SUM(F24:G24)</f>
        <v>31</v>
      </c>
      <c r="I24" s="87"/>
      <c r="J24" s="72">
        <v>51</v>
      </c>
      <c r="K24" s="72">
        <v>32</v>
      </c>
      <c r="L24" s="72">
        <v>27</v>
      </c>
      <c r="M24" s="72">
        <v>13</v>
      </c>
      <c r="N24" s="72">
        <v>11</v>
      </c>
      <c r="O24" s="167">
        <f>SUM(I24:N24)</f>
        <v>134</v>
      </c>
      <c r="P24" s="168">
        <f>H24+O24</f>
        <v>165</v>
      </c>
    </row>
    <row r="25" spans="3:16" ht="49.5" customHeight="1" thickBot="1">
      <c r="C25" s="139" t="s">
        <v>14</v>
      </c>
      <c r="D25" s="140"/>
      <c r="E25" s="140"/>
      <c r="F25" s="74">
        <f>SUM(F23:F24)</f>
        <v>1147</v>
      </c>
      <c r="G25" s="74">
        <f>SUM(G23:G24)</f>
        <v>1241</v>
      </c>
      <c r="H25" s="171">
        <f>SUM(F25:G25)</f>
        <v>2388</v>
      </c>
      <c r="I25" s="172"/>
      <c r="J25" s="74">
        <f aca="true" t="shared" si="3" ref="J25:O25">SUM(J23:J24)</f>
        <v>3426</v>
      </c>
      <c r="K25" s="74">
        <f t="shared" si="3"/>
        <v>2054</v>
      </c>
      <c r="L25" s="74">
        <f t="shared" si="3"/>
        <v>1194</v>
      </c>
      <c r="M25" s="74">
        <f t="shared" si="3"/>
        <v>849</v>
      </c>
      <c r="N25" s="74">
        <f t="shared" si="3"/>
        <v>357</v>
      </c>
      <c r="O25" s="171">
        <f t="shared" si="3"/>
        <v>7880</v>
      </c>
      <c r="P25" s="170">
        <f>H25+O25</f>
        <v>10268</v>
      </c>
    </row>
    <row r="26" ht="30" customHeight="1"/>
    <row r="27" spans="3:17" ht="39.75" customHeight="1">
      <c r="C27" s="59" t="s">
        <v>25</v>
      </c>
      <c r="E27" s="12"/>
      <c r="N27" s="10"/>
      <c r="O27" s="10"/>
      <c r="P27" s="15" t="s">
        <v>79</v>
      </c>
      <c r="Q27" s="10"/>
    </row>
    <row r="28" spans="3:17" ht="6.75" customHeight="1" thickBot="1">
      <c r="C28" s="66"/>
      <c r="D28" s="66"/>
      <c r="E28" s="67"/>
      <c r="L28" s="18"/>
      <c r="M28" s="18"/>
      <c r="N28" s="18"/>
      <c r="P28" s="18"/>
      <c r="Q28" s="18"/>
    </row>
    <row r="29" spans="3:17" ht="49.5" customHeight="1">
      <c r="C29" s="114"/>
      <c r="D29" s="115"/>
      <c r="E29" s="115"/>
      <c r="F29" s="136" t="s">
        <v>15</v>
      </c>
      <c r="G29" s="123"/>
      <c r="H29" s="123"/>
      <c r="I29" s="123" t="s">
        <v>16</v>
      </c>
      <c r="J29" s="123"/>
      <c r="K29" s="123"/>
      <c r="L29" s="123"/>
      <c r="M29" s="123"/>
      <c r="N29" s="123"/>
      <c r="O29" s="123"/>
      <c r="P29" s="105" t="s">
        <v>84</v>
      </c>
      <c r="Q29" s="20"/>
    </row>
    <row r="30" spans="3:17" ht="49.5" customHeight="1">
      <c r="C30" s="145"/>
      <c r="D30" s="146"/>
      <c r="E30" s="146"/>
      <c r="F30" s="76" t="s">
        <v>7</v>
      </c>
      <c r="G30" s="76" t="s">
        <v>8</v>
      </c>
      <c r="H30" s="77" t="s">
        <v>9</v>
      </c>
      <c r="I30" s="78" t="s">
        <v>29</v>
      </c>
      <c r="J30" s="76" t="s">
        <v>1</v>
      </c>
      <c r="K30" s="79" t="s">
        <v>2</v>
      </c>
      <c r="L30" s="79" t="s">
        <v>3</v>
      </c>
      <c r="M30" s="79" t="s">
        <v>4</v>
      </c>
      <c r="N30" s="79" t="s">
        <v>5</v>
      </c>
      <c r="O30" s="80" t="s">
        <v>9</v>
      </c>
      <c r="P30" s="106"/>
      <c r="Q30" s="20"/>
    </row>
    <row r="31" spans="3:17" ht="49.5" customHeight="1">
      <c r="C31" s="90" t="s">
        <v>12</v>
      </c>
      <c r="D31" s="76"/>
      <c r="E31" s="76"/>
      <c r="F31" s="72">
        <v>16</v>
      </c>
      <c r="G31" s="72">
        <v>18</v>
      </c>
      <c r="H31" s="167">
        <f>SUM(F31:G31)</f>
        <v>34</v>
      </c>
      <c r="I31" s="87"/>
      <c r="J31" s="72">
        <v>1069</v>
      </c>
      <c r="K31" s="72">
        <v>709</v>
      </c>
      <c r="L31" s="72">
        <v>556</v>
      </c>
      <c r="M31" s="72">
        <v>522</v>
      </c>
      <c r="N31" s="72">
        <v>277</v>
      </c>
      <c r="O31" s="167">
        <f>SUM(I31:N31)</f>
        <v>3133</v>
      </c>
      <c r="P31" s="168">
        <f>H31+O31</f>
        <v>3167</v>
      </c>
      <c r="Q31" s="20"/>
    </row>
    <row r="32" spans="3:16" ht="49.5" customHeight="1">
      <c r="C32" s="141" t="s">
        <v>13</v>
      </c>
      <c r="D32" s="142"/>
      <c r="E32" s="142"/>
      <c r="F32" s="72">
        <v>0</v>
      </c>
      <c r="G32" s="72">
        <v>0</v>
      </c>
      <c r="H32" s="167">
        <f>SUM(F32:G32)</f>
        <v>0</v>
      </c>
      <c r="I32" s="87"/>
      <c r="J32" s="72">
        <v>6</v>
      </c>
      <c r="K32" s="72">
        <v>5</v>
      </c>
      <c r="L32" s="72">
        <v>6</v>
      </c>
      <c r="M32" s="72">
        <v>2</v>
      </c>
      <c r="N32" s="72">
        <v>6</v>
      </c>
      <c r="O32" s="167">
        <f>SUM(I32:N32)</f>
        <v>25</v>
      </c>
      <c r="P32" s="168">
        <f>H32+O32</f>
        <v>25</v>
      </c>
    </row>
    <row r="33" spans="3:16" ht="49.5" customHeight="1" thickBot="1">
      <c r="C33" s="139" t="s">
        <v>14</v>
      </c>
      <c r="D33" s="140"/>
      <c r="E33" s="140"/>
      <c r="F33" s="74">
        <f>SUM(F31:F32)</f>
        <v>16</v>
      </c>
      <c r="G33" s="74">
        <f>SUM(G31:G32)</f>
        <v>18</v>
      </c>
      <c r="H33" s="171">
        <f>SUM(F33:G33)</f>
        <v>34</v>
      </c>
      <c r="I33" s="172"/>
      <c r="J33" s="74">
        <f>SUM(J31:J32)</f>
        <v>1075</v>
      </c>
      <c r="K33" s="74">
        <f>SUM(K31:K32)</f>
        <v>714</v>
      </c>
      <c r="L33" s="74">
        <f>SUM(L31:L32)</f>
        <v>562</v>
      </c>
      <c r="M33" s="74">
        <f>SUM(M31:M32)</f>
        <v>524</v>
      </c>
      <c r="N33" s="74">
        <f>SUM(N31:N32)</f>
        <v>283</v>
      </c>
      <c r="O33" s="171">
        <f>SUM(I33:N33)</f>
        <v>3158</v>
      </c>
      <c r="P33" s="170">
        <f>H33+O33</f>
        <v>3192</v>
      </c>
    </row>
    <row r="34" ht="30" customHeight="1"/>
    <row r="35" spans="3:17" ht="39.75" customHeight="1">
      <c r="C35" s="59" t="s">
        <v>26</v>
      </c>
      <c r="E35" s="12"/>
      <c r="N35" s="10"/>
      <c r="O35" s="15" t="s">
        <v>79</v>
      </c>
      <c r="P35" s="10"/>
      <c r="Q35" s="10"/>
    </row>
    <row r="36" spans="3:17" ht="6.75" customHeight="1" thickBot="1">
      <c r="C36" s="66"/>
      <c r="D36" s="66"/>
      <c r="E36" s="67"/>
      <c r="L36" s="18"/>
      <c r="M36" s="18"/>
      <c r="N36" s="18"/>
      <c r="P36" s="18"/>
      <c r="Q36" s="18"/>
    </row>
    <row r="37" spans="3:17" ht="49.5" customHeight="1">
      <c r="C37" s="114"/>
      <c r="D37" s="115"/>
      <c r="E37" s="115"/>
      <c r="F37" s="136" t="s">
        <v>15</v>
      </c>
      <c r="G37" s="123"/>
      <c r="H37" s="123"/>
      <c r="I37" s="123" t="s">
        <v>16</v>
      </c>
      <c r="J37" s="123"/>
      <c r="K37" s="123"/>
      <c r="L37" s="123"/>
      <c r="M37" s="123"/>
      <c r="N37" s="135"/>
      <c r="O37" s="133" t="s">
        <v>84</v>
      </c>
      <c r="P37" s="20"/>
      <c r="Q37" s="20"/>
    </row>
    <row r="38" spans="3:17" ht="49.5" customHeight="1" thickBot="1">
      <c r="C38" s="143"/>
      <c r="D38" s="144"/>
      <c r="E38" s="144"/>
      <c r="F38" s="81" t="s">
        <v>7</v>
      </c>
      <c r="G38" s="81" t="s">
        <v>8</v>
      </c>
      <c r="H38" s="82" t="s">
        <v>9</v>
      </c>
      <c r="I38" s="83" t="s">
        <v>1</v>
      </c>
      <c r="J38" s="81" t="s">
        <v>2</v>
      </c>
      <c r="K38" s="84" t="s">
        <v>3</v>
      </c>
      <c r="L38" s="84" t="s">
        <v>4</v>
      </c>
      <c r="M38" s="84" t="s">
        <v>5</v>
      </c>
      <c r="N38" s="85" t="s">
        <v>11</v>
      </c>
      <c r="O38" s="134"/>
      <c r="P38" s="20"/>
      <c r="Q38" s="20"/>
    </row>
    <row r="39" spans="3:17" ht="49.5" customHeight="1">
      <c r="C39" s="93" t="s">
        <v>17</v>
      </c>
      <c r="D39" s="68"/>
      <c r="E39" s="68"/>
      <c r="F39" s="173">
        <f>SUM(F40:F41)</f>
        <v>0</v>
      </c>
      <c r="G39" s="173">
        <f>SUM(G40:G41)</f>
        <v>0</v>
      </c>
      <c r="H39" s="174">
        <f aca="true" t="shared" si="4" ref="H39:H51">SUM(F39:G39)</f>
        <v>0</v>
      </c>
      <c r="I39" s="175">
        <f>SUM(I40:I41)</f>
        <v>4</v>
      </c>
      <c r="J39" s="173">
        <f>SUM(J40:J41)</f>
        <v>11</v>
      </c>
      <c r="K39" s="173">
        <f>SUM(K40:K41)</f>
        <v>201</v>
      </c>
      <c r="L39" s="173">
        <f>SUM(L40:L41)</f>
        <v>518</v>
      </c>
      <c r="M39" s="173">
        <f>SUM(M40:M41)</f>
        <v>345</v>
      </c>
      <c r="N39" s="174">
        <f aca="true" t="shared" si="5" ref="N39:N47">SUM(I39:M39)</f>
        <v>1079</v>
      </c>
      <c r="O39" s="176">
        <f>H39+N39</f>
        <v>1079</v>
      </c>
      <c r="P39" s="20"/>
      <c r="Q39" s="20"/>
    </row>
    <row r="40" spans="3:15" ht="49.5" customHeight="1">
      <c r="C40" s="141" t="s">
        <v>12</v>
      </c>
      <c r="D40" s="142"/>
      <c r="E40" s="142"/>
      <c r="F40" s="72">
        <v>0</v>
      </c>
      <c r="G40" s="72">
        <v>0</v>
      </c>
      <c r="H40" s="167">
        <f t="shared" si="4"/>
        <v>0</v>
      </c>
      <c r="I40" s="102">
        <v>4</v>
      </c>
      <c r="J40" s="72">
        <v>11</v>
      </c>
      <c r="K40" s="72">
        <v>200</v>
      </c>
      <c r="L40" s="72">
        <v>517</v>
      </c>
      <c r="M40" s="72">
        <v>345</v>
      </c>
      <c r="N40" s="167">
        <f>SUM(I40:M40)</f>
        <v>1077</v>
      </c>
      <c r="O40" s="168">
        <f aca="true" t="shared" si="6" ref="O40:O50">H40+N40</f>
        <v>1077</v>
      </c>
    </row>
    <row r="41" spans="3:15" ht="49.5" customHeight="1" thickBot="1">
      <c r="C41" s="139" t="s">
        <v>13</v>
      </c>
      <c r="D41" s="140"/>
      <c r="E41" s="140"/>
      <c r="F41" s="74">
        <v>0</v>
      </c>
      <c r="G41" s="74">
        <v>0</v>
      </c>
      <c r="H41" s="171">
        <f t="shared" si="4"/>
        <v>0</v>
      </c>
      <c r="I41" s="103">
        <v>0</v>
      </c>
      <c r="J41" s="74">
        <v>0</v>
      </c>
      <c r="K41" s="74">
        <v>1</v>
      </c>
      <c r="L41" s="74">
        <v>1</v>
      </c>
      <c r="M41" s="74">
        <v>0</v>
      </c>
      <c r="N41" s="171">
        <f t="shared" si="5"/>
        <v>2</v>
      </c>
      <c r="O41" s="170">
        <f t="shared" si="6"/>
        <v>2</v>
      </c>
    </row>
    <row r="42" spans="3:15" ht="49.5" customHeight="1">
      <c r="C42" s="128" t="s">
        <v>30</v>
      </c>
      <c r="D42" s="129"/>
      <c r="E42" s="129"/>
      <c r="F42" s="173">
        <f>SUM(F43:F44)</f>
        <v>0</v>
      </c>
      <c r="G42" s="173">
        <f>SUM(G43:G44)</f>
        <v>0</v>
      </c>
      <c r="H42" s="174">
        <f t="shared" si="4"/>
        <v>0</v>
      </c>
      <c r="I42" s="175">
        <f>SUM(I43:I44)</f>
        <v>154</v>
      </c>
      <c r="J42" s="173">
        <f>SUM(J43:J44)</f>
        <v>139</v>
      </c>
      <c r="K42" s="173">
        <f>SUM(K43:K44)</f>
        <v>178</v>
      </c>
      <c r="L42" s="173">
        <f>SUM(L43:L44)</f>
        <v>232</v>
      </c>
      <c r="M42" s="173">
        <f>SUM(M43:M44)</f>
        <v>101</v>
      </c>
      <c r="N42" s="167">
        <f t="shared" si="5"/>
        <v>804</v>
      </c>
      <c r="O42" s="176">
        <f t="shared" si="6"/>
        <v>804</v>
      </c>
    </row>
    <row r="43" spans="3:15" ht="49.5" customHeight="1">
      <c r="C43" s="141" t="s">
        <v>12</v>
      </c>
      <c r="D43" s="142"/>
      <c r="E43" s="142"/>
      <c r="F43" s="72">
        <v>0</v>
      </c>
      <c r="G43" s="72">
        <v>0</v>
      </c>
      <c r="H43" s="167">
        <f t="shared" si="4"/>
        <v>0</v>
      </c>
      <c r="I43" s="102">
        <v>153</v>
      </c>
      <c r="J43" s="72">
        <v>138</v>
      </c>
      <c r="K43" s="72">
        <v>175</v>
      </c>
      <c r="L43" s="72">
        <v>221</v>
      </c>
      <c r="M43" s="72">
        <v>100</v>
      </c>
      <c r="N43" s="167">
        <f t="shared" si="5"/>
        <v>787</v>
      </c>
      <c r="O43" s="168">
        <f t="shared" si="6"/>
        <v>787</v>
      </c>
    </row>
    <row r="44" spans="3:15" ht="49.5" customHeight="1" thickBot="1">
      <c r="C44" s="139" t="s">
        <v>13</v>
      </c>
      <c r="D44" s="140"/>
      <c r="E44" s="140"/>
      <c r="F44" s="74">
        <v>0</v>
      </c>
      <c r="G44" s="74">
        <v>0</v>
      </c>
      <c r="H44" s="171">
        <f t="shared" si="4"/>
        <v>0</v>
      </c>
      <c r="I44" s="103">
        <v>1</v>
      </c>
      <c r="J44" s="74">
        <v>1</v>
      </c>
      <c r="K44" s="74">
        <v>3</v>
      </c>
      <c r="L44" s="74">
        <v>11</v>
      </c>
      <c r="M44" s="74">
        <v>1</v>
      </c>
      <c r="N44" s="171">
        <f t="shared" si="5"/>
        <v>17</v>
      </c>
      <c r="O44" s="170">
        <f t="shared" si="6"/>
        <v>17</v>
      </c>
    </row>
    <row r="45" spans="3:15" ht="49.5" customHeight="1">
      <c r="C45" s="128" t="s">
        <v>18</v>
      </c>
      <c r="D45" s="129"/>
      <c r="E45" s="129"/>
      <c r="F45" s="173">
        <f>SUM(F46:F47)</f>
        <v>0</v>
      </c>
      <c r="G45" s="173">
        <f>SUM(G46:G47)</f>
        <v>0</v>
      </c>
      <c r="H45" s="174">
        <f t="shared" si="4"/>
        <v>0</v>
      </c>
      <c r="I45" s="175">
        <f>SUM(I46:I47)</f>
        <v>0</v>
      </c>
      <c r="J45" s="173">
        <f>SUM(J46:J47)</f>
        <v>1</v>
      </c>
      <c r="K45" s="173">
        <f>SUM(K46:K47)</f>
        <v>5</v>
      </c>
      <c r="L45" s="173">
        <f>SUM(L46:L47)</f>
        <v>22</v>
      </c>
      <c r="M45" s="173">
        <f>SUM(M46:M47)</f>
        <v>17</v>
      </c>
      <c r="N45" s="174">
        <f>SUM(I45:M45)</f>
        <v>45</v>
      </c>
      <c r="O45" s="176">
        <f t="shared" si="6"/>
        <v>45</v>
      </c>
    </row>
    <row r="46" spans="3:15" ht="49.5" customHeight="1">
      <c r="C46" s="141" t="s">
        <v>12</v>
      </c>
      <c r="D46" s="142"/>
      <c r="E46" s="142"/>
      <c r="F46" s="72">
        <v>0</v>
      </c>
      <c r="G46" s="72">
        <v>0</v>
      </c>
      <c r="H46" s="167">
        <f t="shared" si="4"/>
        <v>0</v>
      </c>
      <c r="I46" s="102">
        <v>0</v>
      </c>
      <c r="J46" s="72">
        <v>1</v>
      </c>
      <c r="K46" s="72">
        <v>5</v>
      </c>
      <c r="L46" s="72">
        <v>22</v>
      </c>
      <c r="M46" s="72">
        <v>16</v>
      </c>
      <c r="N46" s="167">
        <f t="shared" si="5"/>
        <v>44</v>
      </c>
      <c r="O46" s="168">
        <f>H46+N46</f>
        <v>44</v>
      </c>
    </row>
    <row r="47" spans="3:15" ht="49.5" customHeight="1" thickBot="1">
      <c r="C47" s="139" t="s">
        <v>13</v>
      </c>
      <c r="D47" s="140"/>
      <c r="E47" s="140"/>
      <c r="F47" s="74">
        <v>0</v>
      </c>
      <c r="G47" s="74">
        <v>0</v>
      </c>
      <c r="H47" s="171">
        <f t="shared" si="4"/>
        <v>0</v>
      </c>
      <c r="I47" s="103">
        <v>0</v>
      </c>
      <c r="J47" s="74">
        <v>0</v>
      </c>
      <c r="K47" s="74">
        <v>0</v>
      </c>
      <c r="L47" s="74">
        <v>0</v>
      </c>
      <c r="M47" s="74">
        <v>1</v>
      </c>
      <c r="N47" s="171">
        <f t="shared" si="5"/>
        <v>1</v>
      </c>
      <c r="O47" s="170">
        <f t="shared" si="6"/>
        <v>1</v>
      </c>
    </row>
    <row r="48" spans="3:15" ht="49.5" customHeight="1">
      <c r="C48" s="128" t="s">
        <v>76</v>
      </c>
      <c r="D48" s="129"/>
      <c r="E48" s="129"/>
      <c r="F48" s="173">
        <f>SUM(F49:F50)</f>
        <v>0</v>
      </c>
      <c r="G48" s="173">
        <f>SUM(G49:G50)</f>
        <v>0</v>
      </c>
      <c r="H48" s="174">
        <f>SUM(F48:G48)</f>
        <v>0</v>
      </c>
      <c r="I48" s="175">
        <f>SUM(I49:I50)</f>
        <v>12</v>
      </c>
      <c r="J48" s="173">
        <f>SUM(J49:J50)</f>
        <v>18</v>
      </c>
      <c r="K48" s="173">
        <f>SUM(K49:K50)</f>
        <v>43</v>
      </c>
      <c r="L48" s="173">
        <f>SUM(L49:L50)</f>
        <v>157</v>
      </c>
      <c r="M48" s="173">
        <f>SUM(M49:M50)</f>
        <v>96</v>
      </c>
      <c r="N48" s="174">
        <f>SUM(I48:M48)</f>
        <v>326</v>
      </c>
      <c r="O48" s="176">
        <f>H48+N48</f>
        <v>326</v>
      </c>
    </row>
    <row r="49" spans="3:15" ht="49.5" customHeight="1">
      <c r="C49" s="141" t="s">
        <v>12</v>
      </c>
      <c r="D49" s="142"/>
      <c r="E49" s="142"/>
      <c r="F49" s="72">
        <v>0</v>
      </c>
      <c r="G49" s="72">
        <v>0</v>
      </c>
      <c r="H49" s="167">
        <f t="shared" si="4"/>
        <v>0</v>
      </c>
      <c r="I49" s="102">
        <v>12</v>
      </c>
      <c r="J49" s="72">
        <v>18</v>
      </c>
      <c r="K49" s="72">
        <v>43</v>
      </c>
      <c r="L49" s="72">
        <v>155</v>
      </c>
      <c r="M49" s="72">
        <v>93</v>
      </c>
      <c r="N49" s="167">
        <f>SUM(I49:M49)</f>
        <v>321</v>
      </c>
      <c r="O49" s="168">
        <f t="shared" si="6"/>
        <v>321</v>
      </c>
    </row>
    <row r="50" spans="3:15" ht="49.5" customHeight="1" thickBot="1">
      <c r="C50" s="139" t="s">
        <v>13</v>
      </c>
      <c r="D50" s="140"/>
      <c r="E50" s="140"/>
      <c r="F50" s="74">
        <v>0</v>
      </c>
      <c r="G50" s="74">
        <v>0</v>
      </c>
      <c r="H50" s="171">
        <f t="shared" si="4"/>
        <v>0</v>
      </c>
      <c r="I50" s="103">
        <v>0</v>
      </c>
      <c r="J50" s="74">
        <v>0</v>
      </c>
      <c r="K50" s="74">
        <v>0</v>
      </c>
      <c r="L50" s="74">
        <v>2</v>
      </c>
      <c r="M50" s="74">
        <v>3</v>
      </c>
      <c r="N50" s="171">
        <f>SUM(I50:M50)</f>
        <v>5</v>
      </c>
      <c r="O50" s="170">
        <f t="shared" si="6"/>
        <v>5</v>
      </c>
    </row>
    <row r="51" spans="3:15" ht="49.5" customHeight="1" thickBot="1">
      <c r="C51" s="137" t="s">
        <v>14</v>
      </c>
      <c r="D51" s="138"/>
      <c r="E51" s="138"/>
      <c r="F51" s="86">
        <v>0</v>
      </c>
      <c r="G51" s="86">
        <v>0</v>
      </c>
      <c r="H51" s="177">
        <f t="shared" si="4"/>
        <v>0</v>
      </c>
      <c r="I51" s="104">
        <v>169</v>
      </c>
      <c r="J51" s="86">
        <v>169</v>
      </c>
      <c r="K51" s="86">
        <v>422</v>
      </c>
      <c r="L51" s="86">
        <v>922</v>
      </c>
      <c r="M51" s="86">
        <v>556</v>
      </c>
      <c r="N51" s="177">
        <f>SUM(I51:M51)</f>
        <v>2238</v>
      </c>
      <c r="O51" s="178">
        <f>H51+N51</f>
        <v>2238</v>
      </c>
    </row>
    <row r="52" ht="19.5" customHeight="1"/>
    <row r="53" ht="12"/>
  </sheetData>
  <sheetProtection/>
  <mergeCells count="47"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F1:N1"/>
    <mergeCell ref="F2:N2"/>
    <mergeCell ref="H7:I7"/>
    <mergeCell ref="I29:O29"/>
    <mergeCell ref="I21:O21"/>
    <mergeCell ref="L6:M6"/>
    <mergeCell ref="L7:M7"/>
    <mergeCell ref="J6:K6"/>
    <mergeCell ref="P21:P22"/>
    <mergeCell ref="C17:E17"/>
    <mergeCell ref="J7:K7"/>
    <mergeCell ref="N10:P10"/>
    <mergeCell ref="C16:E16"/>
    <mergeCell ref="C11:E11"/>
    <mergeCell ref="C14:E14"/>
    <mergeCell ref="C7:E7"/>
    <mergeCell ref="F7:G7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pane ySplit="8" topLeftCell="A9" activePane="bottomLeft" state="frozen"/>
      <selection pane="topLeft" activeCell="F4" sqref="F4"/>
      <selection pane="bottomLeft" activeCell="G11" sqref="G1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54" t="s">
        <v>21</v>
      </c>
      <c r="H1" s="154"/>
      <c r="I1" s="154"/>
      <c r="J1" s="154"/>
      <c r="K1" s="154"/>
      <c r="L1" s="154"/>
      <c r="M1" s="154"/>
      <c r="N1" s="98"/>
      <c r="O1" s="4"/>
    </row>
    <row r="2" spans="5:16" ht="30" customHeight="1">
      <c r="E2" s="5"/>
      <c r="G2" s="120" t="s">
        <v>92</v>
      </c>
      <c r="H2" s="120"/>
      <c r="I2" s="120"/>
      <c r="J2" s="120"/>
      <c r="K2" s="120"/>
      <c r="L2" s="120"/>
      <c r="M2" s="120"/>
      <c r="N2" s="6"/>
      <c r="O2" s="132">
        <v>41086</v>
      </c>
      <c r="P2" s="132"/>
    </row>
    <row r="3" spans="5:17" ht="24.75" customHeight="1">
      <c r="E3" s="7"/>
      <c r="F3" s="8"/>
      <c r="N3" s="9"/>
      <c r="O3" s="132"/>
      <c r="P3" s="132"/>
      <c r="Q3" s="10"/>
    </row>
    <row r="4" spans="3:17" ht="24.75" customHeight="1">
      <c r="C4" s="11"/>
      <c r="N4" s="7"/>
      <c r="O4" s="132" t="s">
        <v>31</v>
      </c>
      <c r="P4" s="132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55" t="s">
        <v>32</v>
      </c>
      <c r="D7" s="156"/>
      <c r="E7" s="156"/>
      <c r="F7" s="159" t="s">
        <v>33</v>
      </c>
      <c r="G7" s="160"/>
      <c r="H7" s="160"/>
      <c r="I7" s="161" t="s">
        <v>34</v>
      </c>
      <c r="J7" s="161"/>
      <c r="K7" s="161"/>
      <c r="L7" s="161"/>
      <c r="M7" s="161"/>
      <c r="N7" s="161"/>
      <c r="O7" s="162"/>
      <c r="P7" s="163" t="s">
        <v>6</v>
      </c>
      <c r="Q7" s="20"/>
    </row>
    <row r="8" spans="3:17" ht="42" customHeight="1" thickBot="1">
      <c r="C8" s="157"/>
      <c r="D8" s="158"/>
      <c r="E8" s="158"/>
      <c r="F8" s="99" t="s">
        <v>7</v>
      </c>
      <c r="G8" s="99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64"/>
      <c r="Q8" s="20"/>
    </row>
    <row r="9" spans="3:17" ht="30" customHeight="1" thickBot="1">
      <c r="C9" s="21" t="s">
        <v>36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79">
        <f>SUM(F11,F17,F20,F25,F29,F30)</f>
        <v>2424</v>
      </c>
      <c r="G10" s="179">
        <f>SUM(G11,G17,G20,G25,G29,G30)</f>
        <v>2748</v>
      </c>
      <c r="H10" s="180">
        <f>SUM(F10:G10)</f>
        <v>5172</v>
      </c>
      <c r="I10" s="181"/>
      <c r="J10" s="179">
        <f>SUM(J11,J17,J20,J25,J29,J30)</f>
        <v>9580</v>
      </c>
      <c r="K10" s="179">
        <f>SUM(K11,K17,K20,K25,K29,K30)</f>
        <v>6472</v>
      </c>
      <c r="L10" s="179">
        <f>SUM(L11,L17,L20,L25,L29,L30)</f>
        <v>3840</v>
      </c>
      <c r="M10" s="179">
        <f>SUM(M11,M17,M20,M25,M29,M30)</f>
        <v>2815</v>
      </c>
      <c r="N10" s="179">
        <f>SUM(N11,N17,N20,N25,N29,N30)</f>
        <v>1205</v>
      </c>
      <c r="O10" s="180">
        <f>SUM(I10:N10)</f>
        <v>23912</v>
      </c>
      <c r="P10" s="182">
        <f>SUM(O10,H10)</f>
        <v>29084</v>
      </c>
      <c r="Q10" s="20"/>
    </row>
    <row r="11" spans="3:16" ht="30" customHeight="1">
      <c r="C11" s="28"/>
      <c r="D11" s="29" t="s">
        <v>38</v>
      </c>
      <c r="E11" s="30"/>
      <c r="F11" s="183">
        <f>SUM(F12:F16)</f>
        <v>161</v>
      </c>
      <c r="G11" s="183">
        <f>SUM(G12:G16)</f>
        <v>203</v>
      </c>
      <c r="H11" s="184">
        <f aca="true" t="shared" si="0" ref="H11:H74">SUM(F11:G11)</f>
        <v>364</v>
      </c>
      <c r="I11" s="185"/>
      <c r="J11" s="183">
        <f>SUM(J12:J16)</f>
        <v>2197</v>
      </c>
      <c r="K11" s="183">
        <f>SUM(K12:K16)</f>
        <v>1622</v>
      </c>
      <c r="L11" s="183">
        <f>SUM(L12:L16)</f>
        <v>926</v>
      </c>
      <c r="M11" s="183">
        <f>SUM(M12:M16)</f>
        <v>784</v>
      </c>
      <c r="N11" s="183">
        <f>SUM(N12:N16)</f>
        <v>407</v>
      </c>
      <c r="O11" s="184">
        <f aca="true" t="shared" si="1" ref="O11:O74">SUM(I11:N11)</f>
        <v>5936</v>
      </c>
      <c r="P11" s="186">
        <f aca="true" t="shared" si="2" ref="P11:P74">SUM(O11,H11)</f>
        <v>6300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-3</v>
      </c>
      <c r="H12" s="184">
        <f>SUM(F12:G12)</f>
        <v>-3</v>
      </c>
      <c r="I12" s="88"/>
      <c r="J12" s="52">
        <f>1139+2</f>
        <v>1141</v>
      </c>
      <c r="K12" s="52">
        <v>649</v>
      </c>
      <c r="L12" s="52">
        <v>287</v>
      </c>
      <c r="M12" s="52">
        <v>210</v>
      </c>
      <c r="N12" s="52">
        <v>100</v>
      </c>
      <c r="O12" s="184">
        <f t="shared" si="1"/>
        <v>2387</v>
      </c>
      <c r="P12" s="186">
        <f t="shared" si="2"/>
        <v>2384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2</v>
      </c>
      <c r="H13" s="184">
        <f t="shared" si="0"/>
        <v>2</v>
      </c>
      <c r="I13" s="88"/>
      <c r="J13" s="52">
        <v>3</v>
      </c>
      <c r="K13" s="52">
        <v>10</v>
      </c>
      <c r="L13" s="52">
        <v>19</v>
      </c>
      <c r="M13" s="52">
        <v>33</v>
      </c>
      <c r="N13" s="52">
        <v>42</v>
      </c>
      <c r="O13" s="184">
        <f t="shared" si="1"/>
        <v>107</v>
      </c>
      <c r="P13" s="186">
        <f t="shared" si="2"/>
        <v>109</v>
      </c>
    </row>
    <row r="14" spans="3:16" ht="30" customHeight="1">
      <c r="C14" s="28"/>
      <c r="D14" s="29"/>
      <c r="E14" s="31" t="s">
        <v>41</v>
      </c>
      <c r="F14" s="52">
        <v>61</v>
      </c>
      <c r="G14" s="52">
        <v>76</v>
      </c>
      <c r="H14" s="184">
        <f t="shared" si="0"/>
        <v>137</v>
      </c>
      <c r="I14" s="88"/>
      <c r="J14" s="52">
        <v>275</v>
      </c>
      <c r="K14" s="52">
        <v>182</v>
      </c>
      <c r="L14" s="52">
        <v>120</v>
      </c>
      <c r="M14" s="52">
        <v>128</v>
      </c>
      <c r="N14" s="52">
        <v>83</v>
      </c>
      <c r="O14" s="184">
        <f t="shared" si="1"/>
        <v>788</v>
      </c>
      <c r="P14" s="186">
        <f t="shared" si="2"/>
        <v>925</v>
      </c>
    </row>
    <row r="15" spans="3:16" ht="30" customHeight="1">
      <c r="C15" s="28"/>
      <c r="D15" s="29"/>
      <c r="E15" s="31" t="s">
        <v>42</v>
      </c>
      <c r="F15" s="52">
        <v>42</v>
      </c>
      <c r="G15" s="52">
        <v>66</v>
      </c>
      <c r="H15" s="184">
        <f t="shared" si="0"/>
        <v>108</v>
      </c>
      <c r="I15" s="88"/>
      <c r="J15" s="52">
        <v>139</v>
      </c>
      <c r="K15" s="52">
        <v>109</v>
      </c>
      <c r="L15" s="52">
        <v>84</v>
      </c>
      <c r="M15" s="52">
        <v>69</v>
      </c>
      <c r="N15" s="52">
        <v>27</v>
      </c>
      <c r="O15" s="184">
        <f t="shared" si="1"/>
        <v>428</v>
      </c>
      <c r="P15" s="186">
        <f t="shared" si="2"/>
        <v>536</v>
      </c>
    </row>
    <row r="16" spans="3:16" ht="30" customHeight="1">
      <c r="C16" s="28"/>
      <c r="D16" s="29"/>
      <c r="E16" s="31" t="s">
        <v>43</v>
      </c>
      <c r="F16" s="52">
        <v>58</v>
      </c>
      <c r="G16" s="52">
        <v>62</v>
      </c>
      <c r="H16" s="184">
        <f t="shared" si="0"/>
        <v>120</v>
      </c>
      <c r="I16" s="88"/>
      <c r="J16" s="52">
        <v>639</v>
      </c>
      <c r="K16" s="52">
        <v>672</v>
      </c>
      <c r="L16" s="52">
        <v>416</v>
      </c>
      <c r="M16" s="52">
        <v>344</v>
      </c>
      <c r="N16" s="52">
        <v>155</v>
      </c>
      <c r="O16" s="184">
        <f t="shared" si="1"/>
        <v>2226</v>
      </c>
      <c r="P16" s="186">
        <f t="shared" si="2"/>
        <v>2346</v>
      </c>
    </row>
    <row r="17" spans="3:16" ht="30" customHeight="1">
      <c r="C17" s="28"/>
      <c r="D17" s="32" t="s">
        <v>44</v>
      </c>
      <c r="E17" s="33"/>
      <c r="F17" s="183">
        <f>SUM(F18:F19)</f>
        <v>312</v>
      </c>
      <c r="G17" s="183">
        <f>SUM(G18:G19)</f>
        <v>302</v>
      </c>
      <c r="H17" s="184">
        <f t="shared" si="0"/>
        <v>614</v>
      </c>
      <c r="I17" s="185"/>
      <c r="J17" s="183">
        <f>SUM(J18:J19)</f>
        <v>2206</v>
      </c>
      <c r="K17" s="183">
        <f>SUM(K18:K19)</f>
        <v>1285</v>
      </c>
      <c r="L17" s="183">
        <f>SUM(L18:L19)</f>
        <v>691</v>
      </c>
      <c r="M17" s="183">
        <f>SUM(M18:M19)</f>
        <v>465</v>
      </c>
      <c r="N17" s="183">
        <f>SUM(N18:N19)</f>
        <v>137</v>
      </c>
      <c r="O17" s="184">
        <f t="shared" si="1"/>
        <v>4784</v>
      </c>
      <c r="P17" s="186">
        <f t="shared" si="2"/>
        <v>5398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84">
        <f t="shared" si="0"/>
        <v>0</v>
      </c>
      <c r="I18" s="88"/>
      <c r="J18" s="52">
        <f>1667+4</f>
        <v>1671</v>
      </c>
      <c r="K18" s="52">
        <v>947</v>
      </c>
      <c r="L18" s="52">
        <v>543</v>
      </c>
      <c r="M18" s="52">
        <v>379</v>
      </c>
      <c r="N18" s="52">
        <v>125</v>
      </c>
      <c r="O18" s="184">
        <f t="shared" si="1"/>
        <v>3665</v>
      </c>
      <c r="P18" s="186">
        <f t="shared" si="2"/>
        <v>3665</v>
      </c>
    </row>
    <row r="19" spans="3:16" ht="30" customHeight="1">
      <c r="C19" s="28"/>
      <c r="D19" s="29"/>
      <c r="E19" s="31" t="s">
        <v>46</v>
      </c>
      <c r="F19" s="52">
        <v>312</v>
      </c>
      <c r="G19" s="52">
        <v>302</v>
      </c>
      <c r="H19" s="184">
        <f t="shared" si="0"/>
        <v>614</v>
      </c>
      <c r="I19" s="88"/>
      <c r="J19" s="52">
        <v>535</v>
      </c>
      <c r="K19" s="52">
        <v>338</v>
      </c>
      <c r="L19" s="52">
        <v>148</v>
      </c>
      <c r="M19" s="52">
        <v>86</v>
      </c>
      <c r="N19" s="52">
        <v>12</v>
      </c>
      <c r="O19" s="184">
        <f t="shared" si="1"/>
        <v>1119</v>
      </c>
      <c r="P19" s="186">
        <f t="shared" si="2"/>
        <v>1733</v>
      </c>
    </row>
    <row r="20" spans="3:16" ht="30" customHeight="1">
      <c r="C20" s="28"/>
      <c r="D20" s="32" t="s">
        <v>47</v>
      </c>
      <c r="E20" s="33"/>
      <c r="F20" s="183">
        <f>SUM(F21:F24)</f>
        <v>7</v>
      </c>
      <c r="G20" s="183">
        <f>SUM(G21:G24)</f>
        <v>9</v>
      </c>
      <c r="H20" s="184">
        <f t="shared" si="0"/>
        <v>16</v>
      </c>
      <c r="I20" s="185"/>
      <c r="J20" s="183">
        <f>SUM(J21:J24)</f>
        <v>148</v>
      </c>
      <c r="K20" s="183">
        <f>SUM(K21:K24)</f>
        <v>121</v>
      </c>
      <c r="L20" s="183">
        <f>SUM(L21:L24)</f>
        <v>168</v>
      </c>
      <c r="M20" s="183">
        <f>SUM(M21:M24)</f>
        <v>150</v>
      </c>
      <c r="N20" s="183">
        <f>SUM(N21:N24)</f>
        <v>60</v>
      </c>
      <c r="O20" s="184">
        <f t="shared" si="1"/>
        <v>647</v>
      </c>
      <c r="P20" s="186">
        <f t="shared" si="2"/>
        <v>663</v>
      </c>
    </row>
    <row r="21" spans="3:16" ht="30" customHeight="1">
      <c r="C21" s="28"/>
      <c r="D21" s="29"/>
      <c r="E21" s="31" t="s">
        <v>48</v>
      </c>
      <c r="F21" s="52">
        <v>6</v>
      </c>
      <c r="G21" s="52">
        <v>7</v>
      </c>
      <c r="H21" s="184">
        <f t="shared" si="0"/>
        <v>13</v>
      </c>
      <c r="I21" s="88"/>
      <c r="J21" s="52">
        <v>121</v>
      </c>
      <c r="K21" s="52">
        <v>95</v>
      </c>
      <c r="L21" s="52">
        <v>148</v>
      </c>
      <c r="M21" s="52">
        <v>140</v>
      </c>
      <c r="N21" s="52">
        <v>58</v>
      </c>
      <c r="O21" s="184">
        <f t="shared" si="1"/>
        <v>562</v>
      </c>
      <c r="P21" s="186">
        <f t="shared" si="2"/>
        <v>575</v>
      </c>
    </row>
    <row r="22" spans="3:16" ht="30" customHeight="1">
      <c r="C22" s="28"/>
      <c r="D22" s="29"/>
      <c r="E22" s="34" t="s">
        <v>49</v>
      </c>
      <c r="F22" s="52">
        <v>1</v>
      </c>
      <c r="G22" s="52">
        <v>2</v>
      </c>
      <c r="H22" s="184">
        <f t="shared" si="0"/>
        <v>3</v>
      </c>
      <c r="I22" s="88"/>
      <c r="J22" s="52">
        <v>27</v>
      </c>
      <c r="K22" s="52">
        <v>26</v>
      </c>
      <c r="L22" s="52">
        <v>20</v>
      </c>
      <c r="M22" s="52">
        <v>10</v>
      </c>
      <c r="N22" s="52">
        <v>2</v>
      </c>
      <c r="O22" s="184">
        <f t="shared" si="1"/>
        <v>85</v>
      </c>
      <c r="P22" s="186">
        <f t="shared" si="2"/>
        <v>88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84">
        <f t="shared" si="0"/>
        <v>0</v>
      </c>
      <c r="I23" s="88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84">
        <f t="shared" si="1"/>
        <v>0</v>
      </c>
      <c r="P23" s="186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84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84">
        <f t="shared" si="1"/>
        <v>0</v>
      </c>
      <c r="P24" s="186">
        <f t="shared" si="2"/>
        <v>0</v>
      </c>
    </row>
    <row r="25" spans="3:16" ht="30" customHeight="1">
      <c r="C25" s="28"/>
      <c r="D25" s="32" t="s">
        <v>51</v>
      </c>
      <c r="E25" s="33"/>
      <c r="F25" s="183">
        <f>SUM(F26:F28)</f>
        <v>842</v>
      </c>
      <c r="G25" s="183">
        <f>SUM(G26:G28)</f>
        <v>1023</v>
      </c>
      <c r="H25" s="184">
        <f t="shared" si="0"/>
        <v>1865</v>
      </c>
      <c r="I25" s="185"/>
      <c r="J25" s="183">
        <f>SUM(J26:J28)</f>
        <v>1660</v>
      </c>
      <c r="K25" s="183">
        <f>SUM(K26:K28)</f>
        <v>1456</v>
      </c>
      <c r="L25" s="183">
        <f>SUM(L26:L28)</f>
        <v>907</v>
      </c>
      <c r="M25" s="183">
        <f>SUM(M26:M28)</f>
        <v>615</v>
      </c>
      <c r="N25" s="183">
        <f>SUM(N26:N28)</f>
        <v>260</v>
      </c>
      <c r="O25" s="184">
        <f t="shared" si="1"/>
        <v>4898</v>
      </c>
      <c r="P25" s="186">
        <f t="shared" si="2"/>
        <v>6763</v>
      </c>
    </row>
    <row r="26" spans="3:16" ht="30" customHeight="1">
      <c r="C26" s="28"/>
      <c r="D26" s="29"/>
      <c r="E26" s="34" t="s">
        <v>52</v>
      </c>
      <c r="F26" s="52">
        <v>806</v>
      </c>
      <c r="G26" s="52">
        <v>995</v>
      </c>
      <c r="H26" s="184">
        <f t="shared" si="0"/>
        <v>1801</v>
      </c>
      <c r="I26" s="88"/>
      <c r="J26" s="52">
        <f>1606+2</f>
        <v>1608</v>
      </c>
      <c r="K26" s="52">
        <v>1430</v>
      </c>
      <c r="L26" s="52">
        <v>887</v>
      </c>
      <c r="M26" s="52">
        <v>598</v>
      </c>
      <c r="N26" s="52">
        <v>258</v>
      </c>
      <c r="O26" s="184">
        <f t="shared" si="1"/>
        <v>4781</v>
      </c>
      <c r="P26" s="186">
        <f t="shared" si="2"/>
        <v>6582</v>
      </c>
    </row>
    <row r="27" spans="3:16" ht="30" customHeight="1">
      <c r="C27" s="28"/>
      <c r="D27" s="29"/>
      <c r="E27" s="34" t="s">
        <v>53</v>
      </c>
      <c r="F27" s="52">
        <v>12</v>
      </c>
      <c r="G27" s="52">
        <v>9</v>
      </c>
      <c r="H27" s="184">
        <f t="shared" si="0"/>
        <v>21</v>
      </c>
      <c r="I27" s="88"/>
      <c r="J27" s="52">
        <v>29</v>
      </c>
      <c r="K27" s="52">
        <v>13</v>
      </c>
      <c r="L27" s="52">
        <v>14</v>
      </c>
      <c r="M27" s="52">
        <v>9</v>
      </c>
      <c r="N27" s="52">
        <v>1</v>
      </c>
      <c r="O27" s="184">
        <f t="shared" si="1"/>
        <v>66</v>
      </c>
      <c r="P27" s="186">
        <f t="shared" si="2"/>
        <v>87</v>
      </c>
    </row>
    <row r="28" spans="3:16" ht="30" customHeight="1">
      <c r="C28" s="28"/>
      <c r="D28" s="29"/>
      <c r="E28" s="34" t="s">
        <v>54</v>
      </c>
      <c r="F28" s="52">
        <v>24</v>
      </c>
      <c r="G28" s="52">
        <v>19</v>
      </c>
      <c r="H28" s="184">
        <f t="shared" si="0"/>
        <v>43</v>
      </c>
      <c r="I28" s="88"/>
      <c r="J28" s="52">
        <v>23</v>
      </c>
      <c r="K28" s="52">
        <v>13</v>
      </c>
      <c r="L28" s="52">
        <v>6</v>
      </c>
      <c r="M28" s="52">
        <v>8</v>
      </c>
      <c r="N28" s="52">
        <v>1</v>
      </c>
      <c r="O28" s="184">
        <f t="shared" si="1"/>
        <v>51</v>
      </c>
      <c r="P28" s="186">
        <f t="shared" si="2"/>
        <v>94</v>
      </c>
    </row>
    <row r="29" spans="3:16" ht="30" customHeight="1">
      <c r="C29" s="28"/>
      <c r="D29" s="36" t="s">
        <v>55</v>
      </c>
      <c r="E29" s="37"/>
      <c r="F29" s="52">
        <v>21</v>
      </c>
      <c r="G29" s="52">
        <v>13</v>
      </c>
      <c r="H29" s="184">
        <f t="shared" si="0"/>
        <v>34</v>
      </c>
      <c r="I29" s="88"/>
      <c r="J29" s="52">
        <v>86</v>
      </c>
      <c r="K29" s="52">
        <v>65</v>
      </c>
      <c r="L29" s="52">
        <v>52</v>
      </c>
      <c r="M29" s="52">
        <v>49</v>
      </c>
      <c r="N29" s="52">
        <v>28</v>
      </c>
      <c r="O29" s="184">
        <f t="shared" si="1"/>
        <v>280</v>
      </c>
      <c r="P29" s="186">
        <f t="shared" si="2"/>
        <v>314</v>
      </c>
    </row>
    <row r="30" spans="3:16" ht="30" customHeight="1" thickBot="1">
      <c r="C30" s="38"/>
      <c r="D30" s="39" t="s">
        <v>56</v>
      </c>
      <c r="E30" s="40"/>
      <c r="F30" s="54">
        <v>1081</v>
      </c>
      <c r="G30" s="54">
        <v>1198</v>
      </c>
      <c r="H30" s="187">
        <f t="shared" si="0"/>
        <v>2279</v>
      </c>
      <c r="I30" s="89"/>
      <c r="J30" s="54">
        <f>3281+2</f>
        <v>3283</v>
      </c>
      <c r="K30" s="54">
        <v>1923</v>
      </c>
      <c r="L30" s="54">
        <v>1096</v>
      </c>
      <c r="M30" s="54">
        <v>752</v>
      </c>
      <c r="N30" s="54">
        <v>313</v>
      </c>
      <c r="O30" s="187">
        <f t="shared" si="1"/>
        <v>7367</v>
      </c>
      <c r="P30" s="188">
        <f t="shared" si="2"/>
        <v>9646</v>
      </c>
    </row>
    <row r="31" spans="3:16" ht="30" customHeight="1">
      <c r="C31" s="25" t="s">
        <v>57</v>
      </c>
      <c r="D31" s="41"/>
      <c r="E31" s="42"/>
      <c r="F31" s="179">
        <f>SUM(F32:F40)</f>
        <v>17</v>
      </c>
      <c r="G31" s="179">
        <f>SUM(G32:G40)</f>
        <v>19</v>
      </c>
      <c r="H31" s="180">
        <f t="shared" si="0"/>
        <v>36</v>
      </c>
      <c r="I31" s="181"/>
      <c r="J31" s="179">
        <f>SUM(J32:J40)</f>
        <v>1171</v>
      </c>
      <c r="K31" s="179">
        <f>SUM(K32:K40)</f>
        <v>809</v>
      </c>
      <c r="L31" s="179">
        <f>SUM(L32:L40)</f>
        <v>638</v>
      </c>
      <c r="M31" s="179">
        <f>SUM(M32:M40)</f>
        <v>556</v>
      </c>
      <c r="N31" s="179">
        <f>SUM(N32:N40)</f>
        <v>297</v>
      </c>
      <c r="O31" s="180">
        <f t="shared" si="1"/>
        <v>3471</v>
      </c>
      <c r="P31" s="182">
        <f t="shared" si="2"/>
        <v>3507</v>
      </c>
    </row>
    <row r="32" spans="3:16" ht="30" customHeight="1">
      <c r="C32" s="43"/>
      <c r="D32" s="36" t="s">
        <v>58</v>
      </c>
      <c r="E32" s="37"/>
      <c r="F32" s="100">
        <v>0</v>
      </c>
      <c r="G32" s="100">
        <v>0</v>
      </c>
      <c r="H32" s="189">
        <f t="shared" si="0"/>
        <v>0</v>
      </c>
      <c r="I32" s="53"/>
      <c r="J32" s="100">
        <v>103</v>
      </c>
      <c r="K32" s="100">
        <v>146</v>
      </c>
      <c r="L32" s="100">
        <v>99</v>
      </c>
      <c r="M32" s="100">
        <v>66</v>
      </c>
      <c r="N32" s="100">
        <v>17</v>
      </c>
      <c r="O32" s="189">
        <f t="shared" si="1"/>
        <v>431</v>
      </c>
      <c r="P32" s="190">
        <f t="shared" si="2"/>
        <v>431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83">
        <f t="shared" si="0"/>
        <v>0</v>
      </c>
      <c r="I33" s="53"/>
      <c r="J33" s="52">
        <v>1</v>
      </c>
      <c r="K33" s="52">
        <v>0</v>
      </c>
      <c r="L33" s="52">
        <v>0</v>
      </c>
      <c r="M33" s="52">
        <v>0</v>
      </c>
      <c r="N33" s="52">
        <v>0</v>
      </c>
      <c r="O33" s="184">
        <f t="shared" si="1"/>
        <v>1</v>
      </c>
      <c r="P33" s="186">
        <f t="shared" si="2"/>
        <v>1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83">
        <f t="shared" si="0"/>
        <v>0</v>
      </c>
      <c r="I34" s="53"/>
      <c r="J34" s="52">
        <v>803</v>
      </c>
      <c r="K34" s="52">
        <v>449</v>
      </c>
      <c r="L34" s="52">
        <v>236</v>
      </c>
      <c r="M34" s="52">
        <v>101</v>
      </c>
      <c r="N34" s="52">
        <v>46</v>
      </c>
      <c r="O34" s="184">
        <f t="shared" si="1"/>
        <v>1635</v>
      </c>
      <c r="P34" s="186">
        <f t="shared" si="2"/>
        <v>1635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3</v>
      </c>
      <c r="H35" s="183">
        <f t="shared" si="0"/>
        <v>3</v>
      </c>
      <c r="I35" s="88"/>
      <c r="J35" s="52">
        <v>40</v>
      </c>
      <c r="K35" s="52">
        <v>29</v>
      </c>
      <c r="L35" s="52">
        <v>50</v>
      </c>
      <c r="M35" s="52">
        <v>23</v>
      </c>
      <c r="N35" s="52">
        <v>18</v>
      </c>
      <c r="O35" s="184">
        <f t="shared" si="1"/>
        <v>160</v>
      </c>
      <c r="P35" s="186">
        <f t="shared" si="2"/>
        <v>163</v>
      </c>
    </row>
    <row r="36" spans="3:16" ht="30" customHeight="1">
      <c r="C36" s="28"/>
      <c r="D36" s="36" t="s">
        <v>61</v>
      </c>
      <c r="E36" s="37"/>
      <c r="F36" s="52">
        <v>17</v>
      </c>
      <c r="G36" s="52">
        <v>13</v>
      </c>
      <c r="H36" s="183">
        <f t="shared" si="0"/>
        <v>30</v>
      </c>
      <c r="I36" s="88"/>
      <c r="J36" s="52">
        <v>104</v>
      </c>
      <c r="K36" s="52">
        <v>57</v>
      </c>
      <c r="L36" s="52">
        <v>62</v>
      </c>
      <c r="M36" s="52">
        <v>39</v>
      </c>
      <c r="N36" s="52">
        <v>8</v>
      </c>
      <c r="O36" s="184">
        <f t="shared" si="1"/>
        <v>270</v>
      </c>
      <c r="P36" s="186">
        <f t="shared" si="2"/>
        <v>300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3</v>
      </c>
      <c r="H37" s="183">
        <f t="shared" si="0"/>
        <v>3</v>
      </c>
      <c r="I37" s="53"/>
      <c r="J37" s="52">
        <v>115</v>
      </c>
      <c r="K37" s="52">
        <v>116</v>
      </c>
      <c r="L37" s="52">
        <v>99</v>
      </c>
      <c r="M37" s="52">
        <v>64</v>
      </c>
      <c r="N37" s="52">
        <v>31</v>
      </c>
      <c r="O37" s="184">
        <f t="shared" si="1"/>
        <v>425</v>
      </c>
      <c r="P37" s="186">
        <f t="shared" si="2"/>
        <v>428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83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84">
        <f t="shared" si="1"/>
        <v>0</v>
      </c>
      <c r="P38" s="186">
        <f t="shared" si="2"/>
        <v>0</v>
      </c>
    </row>
    <row r="39" spans="3:16" ht="30" customHeight="1">
      <c r="C39" s="28"/>
      <c r="D39" s="147" t="s">
        <v>64</v>
      </c>
      <c r="E39" s="148"/>
      <c r="F39" s="52">
        <v>0</v>
      </c>
      <c r="G39" s="52">
        <v>0</v>
      </c>
      <c r="H39" s="184">
        <f t="shared" si="0"/>
        <v>0</v>
      </c>
      <c r="I39" s="53"/>
      <c r="J39" s="52">
        <v>1</v>
      </c>
      <c r="K39" s="52">
        <v>5</v>
      </c>
      <c r="L39" s="52">
        <v>85</v>
      </c>
      <c r="M39" s="52">
        <v>255</v>
      </c>
      <c r="N39" s="52">
        <v>174</v>
      </c>
      <c r="O39" s="184">
        <f t="shared" si="1"/>
        <v>520</v>
      </c>
      <c r="P39" s="186">
        <f t="shared" si="2"/>
        <v>520</v>
      </c>
    </row>
    <row r="40" spans="3:16" ht="30" customHeight="1" thickBot="1">
      <c r="C40" s="38"/>
      <c r="D40" s="149" t="s">
        <v>65</v>
      </c>
      <c r="E40" s="150"/>
      <c r="F40" s="101">
        <v>0</v>
      </c>
      <c r="G40" s="101">
        <v>0</v>
      </c>
      <c r="H40" s="191">
        <f t="shared" si="0"/>
        <v>0</v>
      </c>
      <c r="I40" s="55"/>
      <c r="J40" s="101">
        <v>4</v>
      </c>
      <c r="K40" s="101">
        <v>7</v>
      </c>
      <c r="L40" s="101">
        <v>7</v>
      </c>
      <c r="M40" s="101">
        <v>8</v>
      </c>
      <c r="N40" s="101">
        <v>3</v>
      </c>
      <c r="O40" s="191">
        <f t="shared" si="1"/>
        <v>29</v>
      </c>
      <c r="P40" s="192">
        <f t="shared" si="2"/>
        <v>29</v>
      </c>
    </row>
    <row r="41" spans="3:16" ht="30" customHeight="1">
      <c r="C41" s="25" t="s">
        <v>66</v>
      </c>
      <c r="D41" s="41"/>
      <c r="E41" s="42"/>
      <c r="F41" s="179">
        <f>SUM(F42:F45)</f>
        <v>0</v>
      </c>
      <c r="G41" s="179">
        <f>SUM(G42:G45)</f>
        <v>0</v>
      </c>
      <c r="H41" s="180">
        <f t="shared" si="0"/>
        <v>0</v>
      </c>
      <c r="I41" s="193"/>
      <c r="J41" s="179">
        <f>SUM(J42:J45)</f>
        <v>171</v>
      </c>
      <c r="K41" s="179">
        <f>SUM(K42:K45)</f>
        <v>172</v>
      </c>
      <c r="L41" s="179">
        <f>SUM(L42:L45)</f>
        <v>426</v>
      </c>
      <c r="M41" s="179">
        <f>SUM(M42:M45)</f>
        <v>934</v>
      </c>
      <c r="N41" s="179">
        <f>SUM(N42:N45)</f>
        <v>563</v>
      </c>
      <c r="O41" s="180">
        <f t="shared" si="1"/>
        <v>2266</v>
      </c>
      <c r="P41" s="182">
        <f t="shared" si="2"/>
        <v>2266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84">
        <f t="shared" si="0"/>
        <v>0</v>
      </c>
      <c r="I42" s="53"/>
      <c r="J42" s="52">
        <v>4</v>
      </c>
      <c r="K42" s="52">
        <v>11</v>
      </c>
      <c r="L42" s="52">
        <v>200</v>
      </c>
      <c r="M42" s="52">
        <v>516</v>
      </c>
      <c r="N42" s="52">
        <v>349</v>
      </c>
      <c r="O42" s="194">
        <f t="shared" si="1"/>
        <v>1080</v>
      </c>
      <c r="P42" s="186">
        <f t="shared" si="2"/>
        <v>1080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84">
        <f t="shared" si="0"/>
        <v>0</v>
      </c>
      <c r="I43" s="53"/>
      <c r="J43" s="52">
        <v>155</v>
      </c>
      <c r="K43" s="52">
        <v>142</v>
      </c>
      <c r="L43" s="52">
        <v>178</v>
      </c>
      <c r="M43" s="52">
        <v>237</v>
      </c>
      <c r="N43" s="52">
        <v>103</v>
      </c>
      <c r="O43" s="194">
        <f t="shared" si="1"/>
        <v>815</v>
      </c>
      <c r="P43" s="186">
        <f t="shared" si="2"/>
        <v>815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95">
        <f t="shared" si="0"/>
        <v>0</v>
      </c>
      <c r="I44" s="53"/>
      <c r="J44" s="52">
        <v>0</v>
      </c>
      <c r="K44" s="52">
        <v>1</v>
      </c>
      <c r="L44" s="52">
        <v>5</v>
      </c>
      <c r="M44" s="52">
        <v>22</v>
      </c>
      <c r="N44" s="52">
        <v>16</v>
      </c>
      <c r="O44" s="194">
        <f t="shared" si="1"/>
        <v>44</v>
      </c>
      <c r="P44" s="186">
        <f t="shared" si="2"/>
        <v>44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87">
        <f t="shared" si="0"/>
        <v>0</v>
      </c>
      <c r="I45" s="56"/>
      <c r="J45" s="54">
        <v>12</v>
      </c>
      <c r="K45" s="54">
        <v>18</v>
      </c>
      <c r="L45" s="54">
        <v>43</v>
      </c>
      <c r="M45" s="54">
        <v>159</v>
      </c>
      <c r="N45" s="54">
        <v>95</v>
      </c>
      <c r="O45" s="196">
        <f t="shared" si="1"/>
        <v>327</v>
      </c>
      <c r="P45" s="188">
        <f t="shared" si="2"/>
        <v>327</v>
      </c>
    </row>
    <row r="46" spans="3:16" ht="30" customHeight="1" thickBot="1">
      <c r="C46" s="151" t="s">
        <v>70</v>
      </c>
      <c r="D46" s="152"/>
      <c r="E46" s="153"/>
      <c r="F46" s="197">
        <f>SUM(F10,F31,F41)</f>
        <v>2441</v>
      </c>
      <c r="G46" s="197">
        <f>SUM(G10,G31,G41)</f>
        <v>2767</v>
      </c>
      <c r="H46" s="198">
        <f t="shared" si="0"/>
        <v>5208</v>
      </c>
      <c r="I46" s="199"/>
      <c r="J46" s="197">
        <f>SUM(J10,J31,J41)</f>
        <v>10922</v>
      </c>
      <c r="K46" s="197">
        <f>SUM(K10,K31,K41)</f>
        <v>7453</v>
      </c>
      <c r="L46" s="197">
        <f>SUM(L10,L31,L41)</f>
        <v>4904</v>
      </c>
      <c r="M46" s="197">
        <f>SUM(M10,M31,M41)</f>
        <v>4305</v>
      </c>
      <c r="N46" s="197">
        <f>SUM(N10,N31,N41)</f>
        <v>2065</v>
      </c>
      <c r="O46" s="198">
        <f t="shared" si="1"/>
        <v>29649</v>
      </c>
      <c r="P46" s="200">
        <f t="shared" si="2"/>
        <v>34857</v>
      </c>
    </row>
    <row r="47" spans="3:17" ht="30" customHeight="1" thickBot="1" thickTop="1">
      <c r="C47" s="44" t="s">
        <v>71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79">
        <f>SUM(F49,F55,F58,F63,F67,F68)</f>
        <v>2165809</v>
      </c>
      <c r="G48" s="179">
        <f>SUM(G49,G55,G58,G63,G67,G68)</f>
        <v>3324915</v>
      </c>
      <c r="H48" s="180">
        <f t="shared" si="0"/>
        <v>5490724</v>
      </c>
      <c r="I48" s="181"/>
      <c r="J48" s="179">
        <f>SUM(J49,J55,J58,J63,J67,J68)</f>
        <v>29129606</v>
      </c>
      <c r="K48" s="179">
        <f>SUM(K49,K55,K58,K63,K67,K68)</f>
        <v>22599303</v>
      </c>
      <c r="L48" s="179">
        <f>SUM(L49,L55,L58,L63,L67,L68)</f>
        <v>18600057</v>
      </c>
      <c r="M48" s="179">
        <f>SUM(M49,M55,M58,M63,M67,M68)</f>
        <v>16505266</v>
      </c>
      <c r="N48" s="179">
        <f>SUM(N49,N55,N58,N63,N67,N68)</f>
        <v>8138272</v>
      </c>
      <c r="O48" s="180">
        <f t="shared" si="1"/>
        <v>94972504</v>
      </c>
      <c r="P48" s="182">
        <f t="shared" si="2"/>
        <v>100463228</v>
      </c>
      <c r="Q48" s="20"/>
    </row>
    <row r="49" spans="3:16" ht="30" customHeight="1">
      <c r="C49" s="28"/>
      <c r="D49" s="29" t="s">
        <v>38</v>
      </c>
      <c r="E49" s="30"/>
      <c r="F49" s="183">
        <f>SUM(F50:F54)</f>
        <v>311090</v>
      </c>
      <c r="G49" s="183">
        <f>SUM(G50:G54)</f>
        <v>587181</v>
      </c>
      <c r="H49" s="184">
        <f t="shared" si="0"/>
        <v>898271</v>
      </c>
      <c r="I49" s="185"/>
      <c r="J49" s="183">
        <f>SUM(J50:J54)</f>
        <v>6017184</v>
      </c>
      <c r="K49" s="183">
        <f>SUM(K50:K54)</f>
        <v>4338319</v>
      </c>
      <c r="L49" s="183">
        <f>SUM(L50:L54)</f>
        <v>3416148</v>
      </c>
      <c r="M49" s="183">
        <f>SUM(M50:M54)</f>
        <v>3476786</v>
      </c>
      <c r="N49" s="183">
        <f>SUM(N50:N54)</f>
        <v>2470777</v>
      </c>
      <c r="O49" s="184">
        <f t="shared" si="1"/>
        <v>19719214</v>
      </c>
      <c r="P49" s="186">
        <f t="shared" si="2"/>
        <v>20617485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84">
        <f t="shared" si="0"/>
        <v>0</v>
      </c>
      <c r="I50" s="88"/>
      <c r="J50" s="52">
        <f>3799270+1852</f>
        <v>3801122</v>
      </c>
      <c r="K50" s="52">
        <v>2460022</v>
      </c>
      <c r="L50" s="52">
        <v>2017409</v>
      </c>
      <c r="M50" s="52">
        <v>1939193</v>
      </c>
      <c r="N50" s="52">
        <v>1453954</v>
      </c>
      <c r="O50" s="194">
        <f t="shared" si="1"/>
        <v>11671700</v>
      </c>
      <c r="P50" s="186">
        <f t="shared" si="2"/>
        <v>11671700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7263</v>
      </c>
      <c r="H51" s="184">
        <f t="shared" si="0"/>
        <v>7263</v>
      </c>
      <c r="I51" s="88"/>
      <c r="J51" s="52">
        <v>9544</v>
      </c>
      <c r="K51" s="52">
        <v>47945</v>
      </c>
      <c r="L51" s="52">
        <v>118630</v>
      </c>
      <c r="M51" s="52">
        <v>274433</v>
      </c>
      <c r="N51" s="52">
        <v>332824</v>
      </c>
      <c r="O51" s="194">
        <f t="shared" si="1"/>
        <v>783376</v>
      </c>
      <c r="P51" s="186">
        <f t="shared" si="2"/>
        <v>790639</v>
      </c>
    </row>
    <row r="52" spans="3:16" ht="30" customHeight="1">
      <c r="C52" s="28"/>
      <c r="D52" s="29"/>
      <c r="E52" s="31" t="s">
        <v>41</v>
      </c>
      <c r="F52" s="52">
        <v>141731</v>
      </c>
      <c r="G52" s="52">
        <v>269468</v>
      </c>
      <c r="H52" s="184">
        <f t="shared" si="0"/>
        <v>411199</v>
      </c>
      <c r="I52" s="88"/>
      <c r="J52" s="52">
        <v>1072246</v>
      </c>
      <c r="K52" s="52">
        <v>848529</v>
      </c>
      <c r="L52" s="52">
        <v>572995</v>
      </c>
      <c r="M52" s="52">
        <v>666598</v>
      </c>
      <c r="N52" s="52">
        <v>422025</v>
      </c>
      <c r="O52" s="194">
        <f t="shared" si="1"/>
        <v>3582393</v>
      </c>
      <c r="P52" s="186">
        <f t="shared" si="2"/>
        <v>3993592</v>
      </c>
    </row>
    <row r="53" spans="3:16" ht="30" customHeight="1">
      <c r="C53" s="28"/>
      <c r="D53" s="29"/>
      <c r="E53" s="31" t="s">
        <v>42</v>
      </c>
      <c r="F53" s="52">
        <v>110464</v>
      </c>
      <c r="G53" s="52">
        <v>257561</v>
      </c>
      <c r="H53" s="184">
        <f t="shared" si="0"/>
        <v>368025</v>
      </c>
      <c r="I53" s="88"/>
      <c r="J53" s="52">
        <v>590037</v>
      </c>
      <c r="K53" s="52">
        <v>454547</v>
      </c>
      <c r="L53" s="52">
        <v>360564</v>
      </c>
      <c r="M53" s="52">
        <v>319267</v>
      </c>
      <c r="N53" s="52">
        <v>134962</v>
      </c>
      <c r="O53" s="194">
        <f t="shared" si="1"/>
        <v>1859377</v>
      </c>
      <c r="P53" s="186">
        <f t="shared" si="2"/>
        <v>2227402</v>
      </c>
    </row>
    <row r="54" spans="3:16" ht="30" customHeight="1">
      <c r="C54" s="28"/>
      <c r="D54" s="29"/>
      <c r="E54" s="31" t="s">
        <v>43</v>
      </c>
      <c r="F54" s="52">
        <v>58895</v>
      </c>
      <c r="G54" s="52">
        <v>52889</v>
      </c>
      <c r="H54" s="184">
        <f t="shared" si="0"/>
        <v>111784</v>
      </c>
      <c r="I54" s="88"/>
      <c r="J54" s="52">
        <v>544235</v>
      </c>
      <c r="K54" s="52">
        <v>527276</v>
      </c>
      <c r="L54" s="52">
        <v>346550</v>
      </c>
      <c r="M54" s="52">
        <v>277295</v>
      </c>
      <c r="N54" s="52">
        <v>127012</v>
      </c>
      <c r="O54" s="194">
        <f t="shared" si="1"/>
        <v>1822368</v>
      </c>
      <c r="P54" s="186">
        <f t="shared" si="2"/>
        <v>1934152</v>
      </c>
    </row>
    <row r="55" spans="3:16" ht="30" customHeight="1">
      <c r="C55" s="28"/>
      <c r="D55" s="32" t="s">
        <v>44</v>
      </c>
      <c r="E55" s="33"/>
      <c r="F55" s="183">
        <f>SUM(F56:F57)</f>
        <v>755793</v>
      </c>
      <c r="G55" s="183">
        <f>SUM(G56:G57)</f>
        <v>1358299</v>
      </c>
      <c r="H55" s="184">
        <f t="shared" si="0"/>
        <v>2114092</v>
      </c>
      <c r="I55" s="185"/>
      <c r="J55" s="183">
        <f>SUM(J56:J57)</f>
        <v>15022523</v>
      </c>
      <c r="K55" s="183">
        <f>SUM(K56:K57)</f>
        <v>11450102</v>
      </c>
      <c r="L55" s="183">
        <f>SUM(L56:L57)</f>
        <v>8033503</v>
      </c>
      <c r="M55" s="183">
        <f>SUM(M56:M57)</f>
        <v>6384920</v>
      </c>
      <c r="N55" s="183">
        <f>SUM(N56:N57)</f>
        <v>2676570</v>
      </c>
      <c r="O55" s="184">
        <f t="shared" si="1"/>
        <v>43567618</v>
      </c>
      <c r="P55" s="186">
        <f t="shared" si="2"/>
        <v>45681710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84">
        <f t="shared" si="0"/>
        <v>0</v>
      </c>
      <c r="I56" s="88"/>
      <c r="J56" s="52">
        <f>11988969+29920</f>
        <v>12018889</v>
      </c>
      <c r="K56" s="52">
        <v>8868599</v>
      </c>
      <c r="L56" s="52">
        <v>6718681</v>
      </c>
      <c r="M56" s="52">
        <v>5557968</v>
      </c>
      <c r="N56" s="52">
        <v>2530576</v>
      </c>
      <c r="O56" s="184">
        <f t="shared" si="1"/>
        <v>35694713</v>
      </c>
      <c r="P56" s="186">
        <f t="shared" si="2"/>
        <v>35694713</v>
      </c>
    </row>
    <row r="57" spans="3:16" ht="30" customHeight="1">
      <c r="C57" s="28"/>
      <c r="D57" s="29"/>
      <c r="E57" s="31" t="s">
        <v>46</v>
      </c>
      <c r="F57" s="52">
        <v>755793</v>
      </c>
      <c r="G57" s="52">
        <v>1358299</v>
      </c>
      <c r="H57" s="184">
        <f t="shared" si="0"/>
        <v>2114092</v>
      </c>
      <c r="I57" s="88"/>
      <c r="J57" s="52">
        <v>3003634</v>
      </c>
      <c r="K57" s="52">
        <v>2581503</v>
      </c>
      <c r="L57" s="52">
        <v>1314822</v>
      </c>
      <c r="M57" s="52">
        <v>826952</v>
      </c>
      <c r="N57" s="52">
        <v>145994</v>
      </c>
      <c r="O57" s="184">
        <f t="shared" si="1"/>
        <v>7872905</v>
      </c>
      <c r="P57" s="186">
        <f t="shared" si="2"/>
        <v>9986997</v>
      </c>
    </row>
    <row r="58" spans="3:16" ht="30" customHeight="1">
      <c r="C58" s="28"/>
      <c r="D58" s="32" t="s">
        <v>47</v>
      </c>
      <c r="E58" s="33"/>
      <c r="F58" s="183">
        <f>SUM(F59:F62)</f>
        <v>16484</v>
      </c>
      <c r="G58" s="183">
        <f>SUM(G59:G62)</f>
        <v>31942</v>
      </c>
      <c r="H58" s="184">
        <f t="shared" si="0"/>
        <v>48426</v>
      </c>
      <c r="I58" s="185"/>
      <c r="J58" s="183">
        <f>SUM(J59:J62)</f>
        <v>1037715</v>
      </c>
      <c r="K58" s="183">
        <f>SUM(K59:K62)</f>
        <v>1037468</v>
      </c>
      <c r="L58" s="183">
        <f>SUM(L59:L62)</f>
        <v>2847370</v>
      </c>
      <c r="M58" s="183">
        <f>SUM(M59:M62)</f>
        <v>3114063</v>
      </c>
      <c r="N58" s="183">
        <f>SUM(N59:N62)</f>
        <v>1214153</v>
      </c>
      <c r="O58" s="184">
        <f t="shared" si="1"/>
        <v>9250769</v>
      </c>
      <c r="P58" s="186">
        <f t="shared" si="2"/>
        <v>9299195</v>
      </c>
    </row>
    <row r="59" spans="3:16" ht="30" customHeight="1">
      <c r="C59" s="28"/>
      <c r="D59" s="29"/>
      <c r="E59" s="31" t="s">
        <v>48</v>
      </c>
      <c r="F59" s="52">
        <v>14053</v>
      </c>
      <c r="G59" s="52">
        <v>25033</v>
      </c>
      <c r="H59" s="184">
        <f t="shared" si="0"/>
        <v>39086</v>
      </c>
      <c r="I59" s="88"/>
      <c r="J59" s="52">
        <v>852176</v>
      </c>
      <c r="K59" s="52">
        <v>807848</v>
      </c>
      <c r="L59" s="52">
        <v>2649701</v>
      </c>
      <c r="M59" s="52">
        <v>2966428</v>
      </c>
      <c r="N59" s="52">
        <v>1188970</v>
      </c>
      <c r="O59" s="184">
        <f t="shared" si="1"/>
        <v>8465123</v>
      </c>
      <c r="P59" s="186">
        <f t="shared" si="2"/>
        <v>8504209</v>
      </c>
    </row>
    <row r="60" spans="3:16" ht="30" customHeight="1">
      <c r="C60" s="28"/>
      <c r="D60" s="29"/>
      <c r="E60" s="34" t="s">
        <v>49</v>
      </c>
      <c r="F60" s="52">
        <v>2431</v>
      </c>
      <c r="G60" s="52">
        <v>6909</v>
      </c>
      <c r="H60" s="184">
        <f t="shared" si="0"/>
        <v>9340</v>
      </c>
      <c r="I60" s="88"/>
      <c r="J60" s="52">
        <v>185539</v>
      </c>
      <c r="K60" s="52">
        <v>229620</v>
      </c>
      <c r="L60" s="52">
        <v>197669</v>
      </c>
      <c r="M60" s="52">
        <v>147635</v>
      </c>
      <c r="N60" s="52">
        <v>25183</v>
      </c>
      <c r="O60" s="184">
        <f t="shared" si="1"/>
        <v>785646</v>
      </c>
      <c r="P60" s="186">
        <f t="shared" si="2"/>
        <v>794986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84">
        <f t="shared" si="0"/>
        <v>0</v>
      </c>
      <c r="I61" s="88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84">
        <f t="shared" si="1"/>
        <v>0</v>
      </c>
      <c r="P61" s="186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84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84">
        <f t="shared" si="1"/>
        <v>0</v>
      </c>
      <c r="P62" s="186">
        <f t="shared" si="2"/>
        <v>0</v>
      </c>
    </row>
    <row r="63" spans="3:16" ht="30" customHeight="1">
      <c r="C63" s="28"/>
      <c r="D63" s="32" t="s">
        <v>51</v>
      </c>
      <c r="E63" s="33"/>
      <c r="F63" s="183">
        <f>SUM(F64)</f>
        <v>453709</v>
      </c>
      <c r="G63" s="183">
        <f>SUM(G64)</f>
        <v>684771</v>
      </c>
      <c r="H63" s="184">
        <f t="shared" si="0"/>
        <v>1138480</v>
      </c>
      <c r="I63" s="185"/>
      <c r="J63" s="183">
        <f>SUM(J64)</f>
        <v>1295457</v>
      </c>
      <c r="K63" s="183">
        <f>SUM(K64)</f>
        <v>1969041</v>
      </c>
      <c r="L63" s="183">
        <f>SUM(L64)</f>
        <v>1409649</v>
      </c>
      <c r="M63" s="183">
        <f>SUM(M64)</f>
        <v>1134270</v>
      </c>
      <c r="N63" s="183">
        <f>SUM(N64)</f>
        <v>538487</v>
      </c>
      <c r="O63" s="184">
        <f t="shared" si="1"/>
        <v>6346904</v>
      </c>
      <c r="P63" s="186">
        <f t="shared" si="2"/>
        <v>7485384</v>
      </c>
    </row>
    <row r="64" spans="3:16" ht="30" customHeight="1">
      <c r="C64" s="28"/>
      <c r="D64" s="29"/>
      <c r="E64" s="34" t="s">
        <v>52</v>
      </c>
      <c r="F64" s="52">
        <v>453709</v>
      </c>
      <c r="G64" s="52">
        <v>684771</v>
      </c>
      <c r="H64" s="184">
        <f t="shared" si="0"/>
        <v>1138480</v>
      </c>
      <c r="I64" s="88"/>
      <c r="J64" s="52">
        <f>1294917+540</f>
        <v>1295457</v>
      </c>
      <c r="K64" s="52">
        <v>1969041</v>
      </c>
      <c r="L64" s="52">
        <v>1409649</v>
      </c>
      <c r="M64" s="52">
        <v>1134270</v>
      </c>
      <c r="N64" s="52">
        <v>538487</v>
      </c>
      <c r="O64" s="184">
        <f t="shared" si="1"/>
        <v>6346904</v>
      </c>
      <c r="P64" s="186">
        <f t="shared" si="2"/>
        <v>7485384</v>
      </c>
    </row>
    <row r="65" spans="3:16" ht="30" customHeight="1" hidden="1">
      <c r="C65" s="28"/>
      <c r="D65" s="29"/>
      <c r="E65" s="34" t="s">
        <v>53</v>
      </c>
      <c r="F65" s="52">
        <v>0</v>
      </c>
      <c r="G65" s="52">
        <v>0</v>
      </c>
      <c r="H65" s="184">
        <f t="shared" si="0"/>
        <v>0</v>
      </c>
      <c r="I65" s="88"/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184">
        <f t="shared" si="1"/>
        <v>0</v>
      </c>
      <c r="P65" s="186">
        <f t="shared" si="2"/>
        <v>0</v>
      </c>
    </row>
    <row r="66" spans="3:16" ht="30" customHeight="1" hidden="1">
      <c r="C66" s="28"/>
      <c r="D66" s="29"/>
      <c r="E66" s="34" t="s">
        <v>54</v>
      </c>
      <c r="F66" s="52">
        <v>0</v>
      </c>
      <c r="G66" s="52">
        <v>0</v>
      </c>
      <c r="H66" s="184">
        <f t="shared" si="0"/>
        <v>0</v>
      </c>
      <c r="I66" s="88"/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184">
        <f t="shared" si="1"/>
        <v>0</v>
      </c>
      <c r="P66" s="186">
        <f t="shared" si="2"/>
        <v>0</v>
      </c>
    </row>
    <row r="67" spans="3:16" ht="30" customHeight="1">
      <c r="C67" s="28"/>
      <c r="D67" s="36" t="s">
        <v>55</v>
      </c>
      <c r="E67" s="37"/>
      <c r="F67" s="52">
        <v>140553</v>
      </c>
      <c r="G67" s="52">
        <v>125693</v>
      </c>
      <c r="H67" s="184">
        <f t="shared" si="0"/>
        <v>266246</v>
      </c>
      <c r="I67" s="88"/>
      <c r="J67" s="52">
        <v>1511843</v>
      </c>
      <c r="K67" s="52">
        <v>1294671</v>
      </c>
      <c r="L67" s="52">
        <v>1113559</v>
      </c>
      <c r="M67" s="52">
        <v>1203447</v>
      </c>
      <c r="N67" s="52">
        <v>752840</v>
      </c>
      <c r="O67" s="184">
        <f t="shared" si="1"/>
        <v>5876360</v>
      </c>
      <c r="P67" s="186">
        <f t="shared" si="2"/>
        <v>6142606</v>
      </c>
    </row>
    <row r="68" spans="3:16" ht="30" customHeight="1" thickBot="1">
      <c r="C68" s="38"/>
      <c r="D68" s="39" t="s">
        <v>56</v>
      </c>
      <c r="E68" s="40"/>
      <c r="F68" s="54">
        <v>488180</v>
      </c>
      <c r="G68" s="54">
        <v>537029</v>
      </c>
      <c r="H68" s="187">
        <f t="shared" si="0"/>
        <v>1025209</v>
      </c>
      <c r="I68" s="89"/>
      <c r="J68" s="54">
        <f>4241916+2968</f>
        <v>4244884</v>
      </c>
      <c r="K68" s="54">
        <v>2509702</v>
      </c>
      <c r="L68" s="54">
        <v>1779828</v>
      </c>
      <c r="M68" s="54">
        <v>1191780</v>
      </c>
      <c r="N68" s="54">
        <v>485445</v>
      </c>
      <c r="O68" s="187">
        <f t="shared" si="1"/>
        <v>10211639</v>
      </c>
      <c r="P68" s="188">
        <f t="shared" si="2"/>
        <v>11236848</v>
      </c>
    </row>
    <row r="69" spans="3:16" ht="30" customHeight="1">
      <c r="C69" s="25" t="s">
        <v>57</v>
      </c>
      <c r="D69" s="41"/>
      <c r="E69" s="42"/>
      <c r="F69" s="179">
        <f>SUM(F70:F78)</f>
        <v>85994</v>
      </c>
      <c r="G69" s="179">
        <f>SUM(G70:G78)</f>
        <v>220755</v>
      </c>
      <c r="H69" s="180">
        <f t="shared" si="0"/>
        <v>306749</v>
      </c>
      <c r="I69" s="181"/>
      <c r="J69" s="179">
        <f>SUM(J70:J78)</f>
        <v>11365545</v>
      </c>
      <c r="K69" s="179">
        <f>SUM(K70:K78)</f>
        <v>11067731</v>
      </c>
      <c r="L69" s="179">
        <f>SUM(L70:L78)</f>
        <v>12960210</v>
      </c>
      <c r="M69" s="179">
        <f>SUM(M70:M78)</f>
        <v>14862979</v>
      </c>
      <c r="N69" s="179">
        <f>SUM(N70:N78)</f>
        <v>9227430</v>
      </c>
      <c r="O69" s="180">
        <f t="shared" si="1"/>
        <v>59483895</v>
      </c>
      <c r="P69" s="182">
        <f t="shared" si="2"/>
        <v>59790644</v>
      </c>
    </row>
    <row r="70" spans="3:16" ht="30" customHeight="1">
      <c r="C70" s="43"/>
      <c r="D70" s="36" t="s">
        <v>58</v>
      </c>
      <c r="E70" s="37"/>
      <c r="F70" s="100">
        <v>0</v>
      </c>
      <c r="G70" s="100">
        <v>0</v>
      </c>
      <c r="H70" s="189">
        <f t="shared" si="0"/>
        <v>0</v>
      </c>
      <c r="I70" s="53"/>
      <c r="J70" s="100">
        <v>804612</v>
      </c>
      <c r="K70" s="100">
        <v>1850194</v>
      </c>
      <c r="L70" s="100">
        <v>1919616</v>
      </c>
      <c r="M70" s="100">
        <v>1566266</v>
      </c>
      <c r="N70" s="100">
        <v>461226</v>
      </c>
      <c r="O70" s="189">
        <f t="shared" si="1"/>
        <v>6601914</v>
      </c>
      <c r="P70" s="190">
        <f t="shared" si="2"/>
        <v>6601914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83">
        <f t="shared" si="0"/>
        <v>0</v>
      </c>
      <c r="I71" s="53"/>
      <c r="J71" s="52">
        <v>13199</v>
      </c>
      <c r="K71" s="52">
        <v>0</v>
      </c>
      <c r="L71" s="52">
        <v>0</v>
      </c>
      <c r="M71" s="52">
        <v>0</v>
      </c>
      <c r="N71" s="52">
        <v>0</v>
      </c>
      <c r="O71" s="184">
        <f t="shared" si="1"/>
        <v>13199</v>
      </c>
      <c r="P71" s="186">
        <f t="shared" si="2"/>
        <v>13199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83">
        <f t="shared" si="0"/>
        <v>0</v>
      </c>
      <c r="I72" s="53"/>
      <c r="J72" s="52">
        <v>5516819</v>
      </c>
      <c r="K72" s="52">
        <v>4197943</v>
      </c>
      <c r="L72" s="52">
        <v>2809333</v>
      </c>
      <c r="M72" s="52">
        <v>1576253</v>
      </c>
      <c r="N72" s="52">
        <v>1036579</v>
      </c>
      <c r="O72" s="184">
        <f t="shared" si="1"/>
        <v>15136927</v>
      </c>
      <c r="P72" s="186">
        <f t="shared" si="2"/>
        <v>15136927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25283</v>
      </c>
      <c r="H73" s="183">
        <f t="shared" si="0"/>
        <v>25283</v>
      </c>
      <c r="I73" s="88"/>
      <c r="J73" s="52">
        <v>395241</v>
      </c>
      <c r="K73" s="52">
        <v>386867</v>
      </c>
      <c r="L73" s="52">
        <v>921937</v>
      </c>
      <c r="M73" s="52">
        <v>467801</v>
      </c>
      <c r="N73" s="52">
        <v>449695</v>
      </c>
      <c r="O73" s="184">
        <f t="shared" si="1"/>
        <v>2621541</v>
      </c>
      <c r="P73" s="186">
        <f t="shared" si="2"/>
        <v>2646824</v>
      </c>
    </row>
    <row r="74" spans="3:16" ht="30" customHeight="1">
      <c r="C74" s="28"/>
      <c r="D74" s="36" t="s">
        <v>61</v>
      </c>
      <c r="E74" s="37"/>
      <c r="F74" s="52">
        <v>85994</v>
      </c>
      <c r="G74" s="52">
        <v>115675</v>
      </c>
      <c r="H74" s="183">
        <f t="shared" si="0"/>
        <v>201669</v>
      </c>
      <c r="I74" s="88"/>
      <c r="J74" s="52">
        <v>1415164</v>
      </c>
      <c r="K74" s="52">
        <v>1105497</v>
      </c>
      <c r="L74" s="52">
        <v>1595727</v>
      </c>
      <c r="M74" s="52">
        <v>969623</v>
      </c>
      <c r="N74" s="52">
        <v>187629</v>
      </c>
      <c r="O74" s="184">
        <f t="shared" si="1"/>
        <v>5273640</v>
      </c>
      <c r="P74" s="186">
        <f t="shared" si="2"/>
        <v>5475309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79797</v>
      </c>
      <c r="H75" s="183">
        <f aca="true" t="shared" si="3" ref="H75:H84">SUM(F75:G75)</f>
        <v>79797</v>
      </c>
      <c r="I75" s="53"/>
      <c r="J75" s="52">
        <v>3139107</v>
      </c>
      <c r="K75" s="52">
        <v>3258964</v>
      </c>
      <c r="L75" s="52">
        <v>2956800</v>
      </c>
      <c r="M75" s="52">
        <v>1840422</v>
      </c>
      <c r="N75" s="52">
        <v>861087</v>
      </c>
      <c r="O75" s="184">
        <f aca="true" t="shared" si="4" ref="O75:O84">SUM(I75:N75)</f>
        <v>12056380</v>
      </c>
      <c r="P75" s="186">
        <f aca="true" t="shared" si="5" ref="P75:P84">SUM(O75,H75)</f>
        <v>12136177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83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84">
        <f t="shared" si="4"/>
        <v>0</v>
      </c>
      <c r="P76" s="186">
        <f t="shared" si="5"/>
        <v>0</v>
      </c>
    </row>
    <row r="77" spans="3:16" ht="30" customHeight="1">
      <c r="C77" s="28"/>
      <c r="D77" s="147" t="s">
        <v>64</v>
      </c>
      <c r="E77" s="148"/>
      <c r="F77" s="52">
        <v>0</v>
      </c>
      <c r="G77" s="52">
        <v>0</v>
      </c>
      <c r="H77" s="184">
        <f t="shared" si="3"/>
        <v>0</v>
      </c>
      <c r="I77" s="53"/>
      <c r="J77" s="52">
        <v>27116</v>
      </c>
      <c r="K77" s="52">
        <v>138731</v>
      </c>
      <c r="L77" s="52">
        <v>2577808</v>
      </c>
      <c r="M77" s="52">
        <v>8218863</v>
      </c>
      <c r="N77" s="52">
        <v>6114410</v>
      </c>
      <c r="O77" s="184">
        <f t="shared" si="4"/>
        <v>17076928</v>
      </c>
      <c r="P77" s="186">
        <f t="shared" si="5"/>
        <v>17076928</v>
      </c>
    </row>
    <row r="78" spans="3:16" ht="30" customHeight="1" thickBot="1">
      <c r="C78" s="38"/>
      <c r="D78" s="149" t="s">
        <v>65</v>
      </c>
      <c r="E78" s="150"/>
      <c r="F78" s="101">
        <v>0</v>
      </c>
      <c r="G78" s="101">
        <v>0</v>
      </c>
      <c r="H78" s="191">
        <f t="shared" si="3"/>
        <v>0</v>
      </c>
      <c r="I78" s="55"/>
      <c r="J78" s="101">
        <v>54287</v>
      </c>
      <c r="K78" s="101">
        <v>129535</v>
      </c>
      <c r="L78" s="101">
        <v>178989</v>
      </c>
      <c r="M78" s="101">
        <v>223751</v>
      </c>
      <c r="N78" s="101">
        <v>116804</v>
      </c>
      <c r="O78" s="191">
        <f t="shared" si="4"/>
        <v>703366</v>
      </c>
      <c r="P78" s="192">
        <f t="shared" si="5"/>
        <v>703366</v>
      </c>
    </row>
    <row r="79" spans="3:16" ht="30" customHeight="1">
      <c r="C79" s="25" t="s">
        <v>66</v>
      </c>
      <c r="D79" s="41"/>
      <c r="E79" s="42"/>
      <c r="F79" s="179">
        <f>SUM(F80:F83)</f>
        <v>0</v>
      </c>
      <c r="G79" s="179">
        <f>SUM(G80:G83)</f>
        <v>0</v>
      </c>
      <c r="H79" s="180">
        <f t="shared" si="3"/>
        <v>0</v>
      </c>
      <c r="I79" s="193"/>
      <c r="J79" s="179">
        <f>SUM(J80:J83)</f>
        <v>4510205</v>
      </c>
      <c r="K79" s="179">
        <f>SUM(K80:K83)</f>
        <v>4974605</v>
      </c>
      <c r="L79" s="179">
        <f>SUM(L80:L83)</f>
        <v>12644461</v>
      </c>
      <c r="M79" s="179">
        <f>SUM(M80:M83)</f>
        <v>29930701</v>
      </c>
      <c r="N79" s="179">
        <f>SUM(N80:N83)</f>
        <v>19585657</v>
      </c>
      <c r="O79" s="180">
        <f t="shared" si="4"/>
        <v>71645629</v>
      </c>
      <c r="P79" s="182">
        <f t="shared" si="5"/>
        <v>71645629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84">
        <f t="shared" si="3"/>
        <v>0</v>
      </c>
      <c r="I80" s="53"/>
      <c r="J80" s="52">
        <v>92037</v>
      </c>
      <c r="K80" s="52">
        <v>282106</v>
      </c>
      <c r="L80" s="52">
        <v>5455809</v>
      </c>
      <c r="M80" s="52">
        <v>15154097</v>
      </c>
      <c r="N80" s="52">
        <v>11367335</v>
      </c>
      <c r="O80" s="194">
        <f t="shared" si="4"/>
        <v>32351384</v>
      </c>
      <c r="P80" s="186">
        <f t="shared" si="5"/>
        <v>32351384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84">
        <f t="shared" si="3"/>
        <v>0</v>
      </c>
      <c r="I81" s="53"/>
      <c r="J81" s="52">
        <v>4108548</v>
      </c>
      <c r="K81" s="52">
        <v>4208771</v>
      </c>
      <c r="L81" s="52">
        <v>5533279</v>
      </c>
      <c r="M81" s="52">
        <v>7849049</v>
      </c>
      <c r="N81" s="52">
        <v>3637344</v>
      </c>
      <c r="O81" s="194">
        <f t="shared" si="4"/>
        <v>25336991</v>
      </c>
      <c r="P81" s="186">
        <f t="shared" si="5"/>
        <v>25336991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84">
        <f t="shared" si="3"/>
        <v>0</v>
      </c>
      <c r="I82" s="53"/>
      <c r="J82" s="52">
        <v>0</v>
      </c>
      <c r="K82" s="52">
        <v>26386</v>
      </c>
      <c r="L82" s="52">
        <v>158414</v>
      </c>
      <c r="M82" s="52">
        <v>763839</v>
      </c>
      <c r="N82" s="52">
        <v>507385</v>
      </c>
      <c r="O82" s="194">
        <f t="shared" si="4"/>
        <v>1456024</v>
      </c>
      <c r="P82" s="186">
        <f t="shared" si="5"/>
        <v>1456024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87">
        <f t="shared" si="3"/>
        <v>0</v>
      </c>
      <c r="I83" s="56"/>
      <c r="J83" s="54">
        <v>309620</v>
      </c>
      <c r="K83" s="54">
        <v>457342</v>
      </c>
      <c r="L83" s="54">
        <v>1496959</v>
      </c>
      <c r="M83" s="54">
        <v>6163716</v>
      </c>
      <c r="N83" s="54">
        <v>4073593</v>
      </c>
      <c r="O83" s="196">
        <f t="shared" si="4"/>
        <v>12501230</v>
      </c>
      <c r="P83" s="188">
        <f t="shared" si="5"/>
        <v>12501230</v>
      </c>
    </row>
    <row r="84" spans="3:16" ht="30" customHeight="1" thickBot="1">
      <c r="C84" s="151" t="s">
        <v>70</v>
      </c>
      <c r="D84" s="152"/>
      <c r="E84" s="152"/>
      <c r="F84" s="197">
        <f>SUM(F48,F69,F79)</f>
        <v>2251803</v>
      </c>
      <c r="G84" s="197">
        <f>SUM(G48,G69,G79)</f>
        <v>3545670</v>
      </c>
      <c r="H84" s="198">
        <f t="shared" si="3"/>
        <v>5797473</v>
      </c>
      <c r="I84" s="199"/>
      <c r="J84" s="197">
        <f>SUM(J48,J69,J79)</f>
        <v>45005356</v>
      </c>
      <c r="K84" s="197">
        <f>SUM(K48,K69,K79)</f>
        <v>38641639</v>
      </c>
      <c r="L84" s="197">
        <f>SUM(L48,L69,L79)</f>
        <v>44204728</v>
      </c>
      <c r="M84" s="197">
        <f>SUM(M48,M69,M79)</f>
        <v>61298946</v>
      </c>
      <c r="N84" s="197">
        <f>SUM(N48,N69,N79)</f>
        <v>36951359</v>
      </c>
      <c r="O84" s="198">
        <f t="shared" si="4"/>
        <v>226102028</v>
      </c>
      <c r="P84" s="200">
        <f t="shared" si="5"/>
        <v>231899501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selection activeCell="F10" sqref="F10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54" t="s">
        <v>21</v>
      </c>
      <c r="H1" s="154"/>
      <c r="I1" s="154"/>
      <c r="J1" s="154"/>
      <c r="K1" s="154"/>
      <c r="L1" s="154"/>
      <c r="M1" s="154"/>
      <c r="N1" s="98"/>
      <c r="O1" s="4"/>
    </row>
    <row r="2" spans="5:16" ht="30" customHeight="1">
      <c r="E2" s="5"/>
      <c r="G2" s="120" t="s">
        <v>92</v>
      </c>
      <c r="H2" s="120"/>
      <c r="I2" s="120"/>
      <c r="J2" s="120"/>
      <c r="K2" s="120"/>
      <c r="L2" s="120"/>
      <c r="M2" s="120"/>
      <c r="N2" s="6"/>
      <c r="O2" s="132">
        <v>41086</v>
      </c>
      <c r="P2" s="132"/>
    </row>
    <row r="3" spans="5:17" ht="24.75" customHeight="1">
      <c r="E3" s="7"/>
      <c r="F3" s="8"/>
      <c r="N3" s="9"/>
      <c r="O3" s="132"/>
      <c r="P3" s="132"/>
      <c r="Q3" s="10"/>
    </row>
    <row r="4" spans="3:17" ht="24.75" customHeight="1">
      <c r="C4" s="11"/>
      <c r="N4" s="7"/>
      <c r="O4" s="132" t="s">
        <v>31</v>
      </c>
      <c r="P4" s="132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55" t="s">
        <v>32</v>
      </c>
      <c r="D7" s="156"/>
      <c r="E7" s="156"/>
      <c r="F7" s="159" t="s">
        <v>33</v>
      </c>
      <c r="G7" s="160"/>
      <c r="H7" s="160"/>
      <c r="I7" s="161" t="s">
        <v>34</v>
      </c>
      <c r="J7" s="161"/>
      <c r="K7" s="161"/>
      <c r="L7" s="161"/>
      <c r="M7" s="161"/>
      <c r="N7" s="161"/>
      <c r="O7" s="162"/>
      <c r="P7" s="163" t="s">
        <v>6</v>
      </c>
      <c r="Q7" s="20"/>
    </row>
    <row r="8" spans="3:17" ht="42" customHeight="1" thickBot="1">
      <c r="C8" s="157"/>
      <c r="D8" s="158"/>
      <c r="E8" s="158"/>
      <c r="F8" s="99" t="s">
        <v>7</v>
      </c>
      <c r="G8" s="99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64"/>
      <c r="Q8" s="20"/>
    </row>
    <row r="9" spans="3:17" ht="30" customHeight="1" thickBot="1">
      <c r="C9" s="21" t="s">
        <v>72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79">
        <f>SUM(F11,F17,F20,F25,F29,F30)</f>
        <v>24307602</v>
      </c>
      <c r="G10" s="179">
        <f>SUM(G11,G17,G20,G25,G29,G30)</f>
        <v>34971125</v>
      </c>
      <c r="H10" s="180">
        <f>SUM(F10:G10)</f>
        <v>59278727</v>
      </c>
      <c r="I10" s="181"/>
      <c r="J10" s="179">
        <f>SUM(J11,J17,J20,J25,J29,J30)</f>
        <v>295010859</v>
      </c>
      <c r="K10" s="179">
        <f>SUM(K11,K17,K20,K25,K29,K30)</f>
        <v>227295254</v>
      </c>
      <c r="L10" s="179">
        <f>SUM(L11,L17,L20,L25,L29,L30)</f>
        <v>187060072</v>
      </c>
      <c r="M10" s="179">
        <f>SUM(M11,M17,M20,M25,M29,M30)</f>
        <v>166577736</v>
      </c>
      <c r="N10" s="179">
        <f>SUM(N11,N17,N20,N25,N29,N30)</f>
        <v>81801002</v>
      </c>
      <c r="O10" s="180">
        <f>SUM(I10:N10)</f>
        <v>957744923</v>
      </c>
      <c r="P10" s="182">
        <f>SUM(O10,H10)</f>
        <v>1017023650</v>
      </c>
      <c r="Q10" s="20"/>
    </row>
    <row r="11" spans="3:16" ht="30" customHeight="1">
      <c r="C11" s="28"/>
      <c r="D11" s="29" t="s">
        <v>38</v>
      </c>
      <c r="E11" s="30"/>
      <c r="F11" s="183">
        <f>SUM(F12:F16)</f>
        <v>3110900</v>
      </c>
      <c r="G11" s="183">
        <f>SUM(G12:G16)</f>
        <v>5872248</v>
      </c>
      <c r="H11" s="184">
        <f aca="true" t="shared" si="0" ref="H11:H74">SUM(F11:G11)</f>
        <v>8983148</v>
      </c>
      <c r="I11" s="185"/>
      <c r="J11" s="183">
        <f>SUM(J12:J16)</f>
        <v>60207374</v>
      </c>
      <c r="K11" s="183">
        <f>SUM(K12:K16)</f>
        <v>43425463</v>
      </c>
      <c r="L11" s="183">
        <f>SUM(L12:L16)</f>
        <v>34239393</v>
      </c>
      <c r="M11" s="183">
        <f>SUM(M12:M16)</f>
        <v>34844100</v>
      </c>
      <c r="N11" s="183">
        <f>SUM(N12:N16)</f>
        <v>24861084</v>
      </c>
      <c r="O11" s="184">
        <f aca="true" t="shared" si="1" ref="O11:O74">SUM(I11:N11)</f>
        <v>197577414</v>
      </c>
      <c r="P11" s="186">
        <f aca="true" t="shared" si="2" ref="P11:P74">SUM(O11,H11)</f>
        <v>206560562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84">
        <f t="shared" si="0"/>
        <v>0</v>
      </c>
      <c r="I12" s="88"/>
      <c r="J12" s="52">
        <f>38026398+18520</f>
        <v>38044918</v>
      </c>
      <c r="K12" s="52">
        <v>24632872</v>
      </c>
      <c r="L12" s="52">
        <v>20242644</v>
      </c>
      <c r="M12" s="52">
        <v>19453352</v>
      </c>
      <c r="N12" s="52">
        <v>14636722</v>
      </c>
      <c r="O12" s="184">
        <f t="shared" si="1"/>
        <v>117010508</v>
      </c>
      <c r="P12" s="186">
        <f t="shared" si="2"/>
        <v>117010508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72630</v>
      </c>
      <c r="H13" s="184">
        <f t="shared" si="0"/>
        <v>72630</v>
      </c>
      <c r="I13" s="88"/>
      <c r="J13" s="52">
        <v>95440</v>
      </c>
      <c r="K13" s="52">
        <v>480585</v>
      </c>
      <c r="L13" s="52">
        <v>1193396</v>
      </c>
      <c r="M13" s="52">
        <v>2749723</v>
      </c>
      <c r="N13" s="52">
        <v>3370909</v>
      </c>
      <c r="O13" s="184">
        <f t="shared" si="1"/>
        <v>7890053</v>
      </c>
      <c r="P13" s="186">
        <f t="shared" si="2"/>
        <v>7962683</v>
      </c>
    </row>
    <row r="14" spans="3:16" ht="30" customHeight="1">
      <c r="C14" s="28"/>
      <c r="D14" s="29"/>
      <c r="E14" s="31" t="s">
        <v>41</v>
      </c>
      <c r="F14" s="52">
        <v>1417310</v>
      </c>
      <c r="G14" s="52">
        <v>2695118</v>
      </c>
      <c r="H14" s="184">
        <f t="shared" si="0"/>
        <v>4112428</v>
      </c>
      <c r="I14" s="88"/>
      <c r="J14" s="52">
        <v>10724296</v>
      </c>
      <c r="K14" s="52">
        <v>8493776</v>
      </c>
      <c r="L14" s="52">
        <v>5730902</v>
      </c>
      <c r="M14" s="52">
        <v>6665980</v>
      </c>
      <c r="N14" s="52">
        <v>4223922</v>
      </c>
      <c r="O14" s="184">
        <f t="shared" si="1"/>
        <v>35838876</v>
      </c>
      <c r="P14" s="186">
        <f t="shared" si="2"/>
        <v>39951304</v>
      </c>
    </row>
    <row r="15" spans="3:16" ht="30" customHeight="1">
      <c r="C15" s="28"/>
      <c r="D15" s="29"/>
      <c r="E15" s="31" t="s">
        <v>42</v>
      </c>
      <c r="F15" s="52">
        <v>1104640</v>
      </c>
      <c r="G15" s="52">
        <v>2575610</v>
      </c>
      <c r="H15" s="184">
        <f t="shared" si="0"/>
        <v>3680250</v>
      </c>
      <c r="I15" s="88"/>
      <c r="J15" s="52">
        <v>5900370</v>
      </c>
      <c r="K15" s="52">
        <v>4545470</v>
      </c>
      <c r="L15" s="52">
        <v>3606951</v>
      </c>
      <c r="M15" s="52">
        <v>3202095</v>
      </c>
      <c r="N15" s="52">
        <v>1359411</v>
      </c>
      <c r="O15" s="184">
        <f t="shared" si="1"/>
        <v>18614297</v>
      </c>
      <c r="P15" s="186">
        <f t="shared" si="2"/>
        <v>22294547</v>
      </c>
    </row>
    <row r="16" spans="3:16" ht="30" customHeight="1">
      <c r="C16" s="28"/>
      <c r="D16" s="29"/>
      <c r="E16" s="31" t="s">
        <v>43</v>
      </c>
      <c r="F16" s="52">
        <v>588950</v>
      </c>
      <c r="G16" s="52">
        <v>528890</v>
      </c>
      <c r="H16" s="184">
        <f t="shared" si="0"/>
        <v>1117840</v>
      </c>
      <c r="I16" s="88"/>
      <c r="J16" s="52">
        <v>5442350</v>
      </c>
      <c r="K16" s="52">
        <v>5272760</v>
      </c>
      <c r="L16" s="52">
        <v>3465500</v>
      </c>
      <c r="M16" s="52">
        <v>2772950</v>
      </c>
      <c r="N16" s="52">
        <v>1270120</v>
      </c>
      <c r="O16" s="184">
        <f t="shared" si="1"/>
        <v>18223680</v>
      </c>
      <c r="P16" s="186">
        <f t="shared" si="2"/>
        <v>19341520</v>
      </c>
    </row>
    <row r="17" spans="3:16" ht="30" customHeight="1">
      <c r="C17" s="28"/>
      <c r="D17" s="32" t="s">
        <v>44</v>
      </c>
      <c r="E17" s="33"/>
      <c r="F17" s="183">
        <f>SUM(F18:F19)</f>
        <v>7559624</v>
      </c>
      <c r="G17" s="183">
        <f>SUM(G18:G19)</f>
        <v>13583804</v>
      </c>
      <c r="H17" s="184">
        <f t="shared" si="0"/>
        <v>21143428</v>
      </c>
      <c r="I17" s="185"/>
      <c r="J17" s="183">
        <f>SUM(J18:J19)</f>
        <v>150245939</v>
      </c>
      <c r="K17" s="183">
        <f>SUM(K18:K19)</f>
        <v>114533311</v>
      </c>
      <c r="L17" s="183">
        <f>SUM(L18:L19)</f>
        <v>80368280</v>
      </c>
      <c r="M17" s="183">
        <f>SUM(M18:M19)</f>
        <v>63872138</v>
      </c>
      <c r="N17" s="183">
        <f>SUM(N18:N19)</f>
        <v>26772706</v>
      </c>
      <c r="O17" s="184">
        <f t="shared" si="1"/>
        <v>435792374</v>
      </c>
      <c r="P17" s="186">
        <f t="shared" si="2"/>
        <v>456935802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84">
        <f t="shared" si="0"/>
        <v>0</v>
      </c>
      <c r="I18" s="88"/>
      <c r="J18" s="52">
        <f>119906646+299200</f>
        <v>120205846</v>
      </c>
      <c r="K18" s="52">
        <v>88706488</v>
      </c>
      <c r="L18" s="52">
        <v>67209337</v>
      </c>
      <c r="M18" s="52">
        <v>55599798</v>
      </c>
      <c r="N18" s="52">
        <v>25312766</v>
      </c>
      <c r="O18" s="184">
        <f t="shared" si="1"/>
        <v>357034235</v>
      </c>
      <c r="P18" s="186">
        <f t="shared" si="2"/>
        <v>357034235</v>
      </c>
    </row>
    <row r="19" spans="3:16" ht="30" customHeight="1">
      <c r="C19" s="28"/>
      <c r="D19" s="29"/>
      <c r="E19" s="31" t="s">
        <v>46</v>
      </c>
      <c r="F19" s="52">
        <v>7559624</v>
      </c>
      <c r="G19" s="52">
        <v>13583804</v>
      </c>
      <c r="H19" s="184">
        <f t="shared" si="0"/>
        <v>21143428</v>
      </c>
      <c r="I19" s="88"/>
      <c r="J19" s="52">
        <v>30040093</v>
      </c>
      <c r="K19" s="52">
        <v>25826823</v>
      </c>
      <c r="L19" s="52">
        <v>13158943</v>
      </c>
      <c r="M19" s="52">
        <v>8272340</v>
      </c>
      <c r="N19" s="52">
        <v>1459940</v>
      </c>
      <c r="O19" s="184">
        <f t="shared" si="1"/>
        <v>78758139</v>
      </c>
      <c r="P19" s="186">
        <f t="shared" si="2"/>
        <v>99901567</v>
      </c>
    </row>
    <row r="20" spans="3:16" ht="30" customHeight="1">
      <c r="C20" s="28"/>
      <c r="D20" s="32" t="s">
        <v>47</v>
      </c>
      <c r="E20" s="33"/>
      <c r="F20" s="183">
        <f>SUM(F21:F24)</f>
        <v>164840</v>
      </c>
      <c r="G20" s="183">
        <f>SUM(G21:G24)</f>
        <v>319420</v>
      </c>
      <c r="H20" s="184">
        <f t="shared" si="0"/>
        <v>484260</v>
      </c>
      <c r="I20" s="185"/>
      <c r="J20" s="183">
        <f>SUM(J21:J24)</f>
        <v>10379122</v>
      </c>
      <c r="K20" s="183">
        <f>SUM(K21:K24)</f>
        <v>10374680</v>
      </c>
      <c r="L20" s="183">
        <f>SUM(L21:L24)</f>
        <v>28482746</v>
      </c>
      <c r="M20" s="183">
        <f>SUM(M21:M24)</f>
        <v>31143275</v>
      </c>
      <c r="N20" s="183">
        <f>SUM(N21:N24)</f>
        <v>12141530</v>
      </c>
      <c r="O20" s="184">
        <f t="shared" si="1"/>
        <v>92521353</v>
      </c>
      <c r="P20" s="186">
        <f t="shared" si="2"/>
        <v>93005613</v>
      </c>
    </row>
    <row r="21" spans="3:16" ht="30" customHeight="1">
      <c r="C21" s="28"/>
      <c r="D21" s="29"/>
      <c r="E21" s="31" t="s">
        <v>48</v>
      </c>
      <c r="F21" s="52">
        <v>140530</v>
      </c>
      <c r="G21" s="52">
        <v>250330</v>
      </c>
      <c r="H21" s="184">
        <f t="shared" si="0"/>
        <v>390860</v>
      </c>
      <c r="I21" s="88"/>
      <c r="J21" s="52">
        <v>8523732</v>
      </c>
      <c r="K21" s="52">
        <v>8078480</v>
      </c>
      <c r="L21" s="52">
        <v>26506056</v>
      </c>
      <c r="M21" s="52">
        <v>29666925</v>
      </c>
      <c r="N21" s="52">
        <v>11889700</v>
      </c>
      <c r="O21" s="184">
        <f t="shared" si="1"/>
        <v>84664893</v>
      </c>
      <c r="P21" s="186">
        <f t="shared" si="2"/>
        <v>85055753</v>
      </c>
    </row>
    <row r="22" spans="3:16" ht="30" customHeight="1">
      <c r="C22" s="28"/>
      <c r="D22" s="29"/>
      <c r="E22" s="34" t="s">
        <v>49</v>
      </c>
      <c r="F22" s="52">
        <v>24310</v>
      </c>
      <c r="G22" s="52">
        <v>69090</v>
      </c>
      <c r="H22" s="184">
        <f t="shared" si="0"/>
        <v>93400</v>
      </c>
      <c r="I22" s="88"/>
      <c r="J22" s="52">
        <v>1855390</v>
      </c>
      <c r="K22" s="52">
        <v>2296200</v>
      </c>
      <c r="L22" s="52">
        <v>1976690</v>
      </c>
      <c r="M22" s="52">
        <v>1476350</v>
      </c>
      <c r="N22" s="52">
        <v>251830</v>
      </c>
      <c r="O22" s="184">
        <f t="shared" si="1"/>
        <v>7856460</v>
      </c>
      <c r="P22" s="186">
        <f t="shared" si="2"/>
        <v>7949860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84">
        <f t="shared" si="0"/>
        <v>0</v>
      </c>
      <c r="I23" s="88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84">
        <f t="shared" si="1"/>
        <v>0</v>
      </c>
      <c r="P23" s="186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84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84">
        <f t="shared" si="1"/>
        <v>0</v>
      </c>
      <c r="P24" s="186">
        <f t="shared" si="2"/>
        <v>0</v>
      </c>
    </row>
    <row r="25" spans="3:16" ht="30" customHeight="1">
      <c r="C25" s="28"/>
      <c r="D25" s="32" t="s">
        <v>51</v>
      </c>
      <c r="E25" s="33"/>
      <c r="F25" s="183">
        <f>SUM(F26:F28)</f>
        <v>7168304</v>
      </c>
      <c r="G25" s="183">
        <f>SUM(G26:G28)</f>
        <v>8561428</v>
      </c>
      <c r="H25" s="184">
        <f t="shared" si="0"/>
        <v>15729732</v>
      </c>
      <c r="I25" s="185"/>
      <c r="J25" s="183">
        <f>SUM(J26:J28)</f>
        <v>16505790</v>
      </c>
      <c r="K25" s="183">
        <f>SUM(K26:K28)</f>
        <v>20790819</v>
      </c>
      <c r="L25" s="183">
        <f>SUM(L26:L28)</f>
        <v>14985760</v>
      </c>
      <c r="M25" s="183">
        <f>SUM(M26:M28)</f>
        <v>12697360</v>
      </c>
      <c r="N25" s="183">
        <f>SUM(N26:N28)</f>
        <v>5603900</v>
      </c>
      <c r="O25" s="184">
        <f t="shared" si="1"/>
        <v>70583629</v>
      </c>
      <c r="P25" s="186">
        <f t="shared" si="2"/>
        <v>86313361</v>
      </c>
    </row>
    <row r="26" spans="3:16" ht="30" customHeight="1">
      <c r="C26" s="28"/>
      <c r="D26" s="29"/>
      <c r="E26" s="34" t="s">
        <v>52</v>
      </c>
      <c r="F26" s="52">
        <v>4537090</v>
      </c>
      <c r="G26" s="52">
        <v>6847710</v>
      </c>
      <c r="H26" s="184">
        <f t="shared" si="0"/>
        <v>11384800</v>
      </c>
      <c r="I26" s="88"/>
      <c r="J26" s="52">
        <f>12949170+5400</f>
        <v>12954570</v>
      </c>
      <c r="K26" s="52">
        <v>19690410</v>
      </c>
      <c r="L26" s="52">
        <v>14096490</v>
      </c>
      <c r="M26" s="52">
        <v>11342700</v>
      </c>
      <c r="N26" s="52">
        <v>5384870</v>
      </c>
      <c r="O26" s="184">
        <f t="shared" si="1"/>
        <v>63469040</v>
      </c>
      <c r="P26" s="186">
        <f t="shared" si="2"/>
        <v>74853840</v>
      </c>
    </row>
    <row r="27" spans="3:16" ht="30" customHeight="1">
      <c r="C27" s="28"/>
      <c r="D27" s="29"/>
      <c r="E27" s="34" t="s">
        <v>53</v>
      </c>
      <c r="F27" s="52">
        <v>227120</v>
      </c>
      <c r="G27" s="52">
        <v>295840</v>
      </c>
      <c r="H27" s="184">
        <f t="shared" si="0"/>
        <v>522960</v>
      </c>
      <c r="I27" s="88"/>
      <c r="J27" s="52">
        <v>1294908</v>
      </c>
      <c r="K27" s="52">
        <v>440124</v>
      </c>
      <c r="L27" s="52">
        <v>501230</v>
      </c>
      <c r="M27" s="52">
        <v>454120</v>
      </c>
      <c r="N27" s="52">
        <v>57530</v>
      </c>
      <c r="O27" s="184">
        <f t="shared" si="1"/>
        <v>2747912</v>
      </c>
      <c r="P27" s="186">
        <f t="shared" si="2"/>
        <v>3270872</v>
      </c>
    </row>
    <row r="28" spans="3:16" ht="30" customHeight="1">
      <c r="C28" s="28"/>
      <c r="D28" s="29"/>
      <c r="E28" s="34" t="s">
        <v>54</v>
      </c>
      <c r="F28" s="52">
        <v>2404094</v>
      </c>
      <c r="G28" s="52">
        <v>1417878</v>
      </c>
      <c r="H28" s="184">
        <f t="shared" si="0"/>
        <v>3821972</v>
      </c>
      <c r="I28" s="88"/>
      <c r="J28" s="52">
        <v>2256312</v>
      </c>
      <c r="K28" s="52">
        <v>660285</v>
      </c>
      <c r="L28" s="52">
        <v>388040</v>
      </c>
      <c r="M28" s="52">
        <v>900540</v>
      </c>
      <c r="N28" s="52">
        <v>161500</v>
      </c>
      <c r="O28" s="184">
        <f t="shared" si="1"/>
        <v>4366677</v>
      </c>
      <c r="P28" s="186">
        <f t="shared" si="2"/>
        <v>8188649</v>
      </c>
    </row>
    <row r="29" spans="3:16" ht="30" customHeight="1">
      <c r="C29" s="28"/>
      <c r="D29" s="36" t="s">
        <v>55</v>
      </c>
      <c r="E29" s="37"/>
      <c r="F29" s="52">
        <v>1422134</v>
      </c>
      <c r="G29" s="52">
        <v>1263538</v>
      </c>
      <c r="H29" s="184">
        <f t="shared" si="0"/>
        <v>2685672</v>
      </c>
      <c r="I29" s="88"/>
      <c r="J29" s="52">
        <v>15209786</v>
      </c>
      <c r="K29" s="52">
        <v>13064035</v>
      </c>
      <c r="L29" s="52">
        <v>11171714</v>
      </c>
      <c r="M29" s="52">
        <v>12092866</v>
      </c>
      <c r="N29" s="52">
        <v>7558553</v>
      </c>
      <c r="O29" s="184">
        <f t="shared" si="1"/>
        <v>59096954</v>
      </c>
      <c r="P29" s="186">
        <f t="shared" si="2"/>
        <v>61782626</v>
      </c>
    </row>
    <row r="30" spans="3:16" ht="30" customHeight="1" thickBot="1">
      <c r="C30" s="38"/>
      <c r="D30" s="39" t="s">
        <v>56</v>
      </c>
      <c r="E30" s="40"/>
      <c r="F30" s="54">
        <v>4881800</v>
      </c>
      <c r="G30" s="54">
        <v>5370687</v>
      </c>
      <c r="H30" s="187">
        <f t="shared" si="0"/>
        <v>10252487</v>
      </c>
      <c r="I30" s="89"/>
      <c r="J30" s="54">
        <f>42433168+29680</f>
        <v>42462848</v>
      </c>
      <c r="K30" s="54">
        <v>25106946</v>
      </c>
      <c r="L30" s="54">
        <v>17812179</v>
      </c>
      <c r="M30" s="54">
        <v>11927997</v>
      </c>
      <c r="N30" s="54">
        <v>4863229</v>
      </c>
      <c r="O30" s="187">
        <f t="shared" si="1"/>
        <v>102173199</v>
      </c>
      <c r="P30" s="188">
        <f t="shared" si="2"/>
        <v>112425686</v>
      </c>
    </row>
    <row r="31" spans="3:16" ht="30" customHeight="1">
      <c r="C31" s="25" t="s">
        <v>57</v>
      </c>
      <c r="D31" s="41"/>
      <c r="E31" s="42"/>
      <c r="F31" s="179">
        <f>SUM(F32:F40)</f>
        <v>859940</v>
      </c>
      <c r="G31" s="179">
        <f>SUM(G32:G40)</f>
        <v>2207550</v>
      </c>
      <c r="H31" s="180">
        <f t="shared" si="0"/>
        <v>3067490</v>
      </c>
      <c r="I31" s="181"/>
      <c r="J31" s="179">
        <f>SUM(J32:J40)</f>
        <v>113667361</v>
      </c>
      <c r="K31" s="179">
        <f>SUM(K32:K40)</f>
        <v>110678291</v>
      </c>
      <c r="L31" s="179">
        <f>SUM(L32:L40)</f>
        <v>129605389</v>
      </c>
      <c r="M31" s="179">
        <f>SUM(M32:M40)</f>
        <v>148662361</v>
      </c>
      <c r="N31" s="179">
        <f>SUM(N32:N40)</f>
        <v>92276550</v>
      </c>
      <c r="O31" s="180">
        <f t="shared" si="1"/>
        <v>594889952</v>
      </c>
      <c r="P31" s="182">
        <f t="shared" si="2"/>
        <v>597957442</v>
      </c>
    </row>
    <row r="32" spans="3:16" ht="30" customHeight="1">
      <c r="C32" s="43"/>
      <c r="D32" s="36" t="s">
        <v>58</v>
      </c>
      <c r="E32" s="37"/>
      <c r="F32" s="100">
        <v>0</v>
      </c>
      <c r="G32" s="100">
        <v>0</v>
      </c>
      <c r="H32" s="189">
        <f t="shared" si="0"/>
        <v>0</v>
      </c>
      <c r="I32" s="53"/>
      <c r="J32" s="100">
        <v>8046120</v>
      </c>
      <c r="K32" s="100">
        <v>18501940</v>
      </c>
      <c r="L32" s="100">
        <v>19196160</v>
      </c>
      <c r="M32" s="100">
        <v>15689874</v>
      </c>
      <c r="N32" s="100">
        <v>4612260</v>
      </c>
      <c r="O32" s="189">
        <f t="shared" si="1"/>
        <v>66046354</v>
      </c>
      <c r="P32" s="190">
        <f t="shared" si="2"/>
        <v>66046354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83">
        <f t="shared" si="0"/>
        <v>0</v>
      </c>
      <c r="I33" s="53"/>
      <c r="J33" s="52">
        <v>131990</v>
      </c>
      <c r="K33" s="52">
        <v>0</v>
      </c>
      <c r="L33" s="52">
        <v>0</v>
      </c>
      <c r="M33" s="52">
        <v>0</v>
      </c>
      <c r="N33" s="52">
        <v>0</v>
      </c>
      <c r="O33" s="184">
        <f t="shared" si="1"/>
        <v>131990</v>
      </c>
      <c r="P33" s="186">
        <f t="shared" si="2"/>
        <v>131990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83">
        <f t="shared" si="0"/>
        <v>0</v>
      </c>
      <c r="I34" s="53"/>
      <c r="J34" s="52">
        <v>55178742</v>
      </c>
      <c r="K34" s="52">
        <v>41979430</v>
      </c>
      <c r="L34" s="52">
        <v>28096619</v>
      </c>
      <c r="M34" s="52">
        <v>15767887</v>
      </c>
      <c r="N34" s="52">
        <v>10365790</v>
      </c>
      <c r="O34" s="184">
        <f t="shared" si="1"/>
        <v>151388468</v>
      </c>
      <c r="P34" s="186">
        <f t="shared" si="2"/>
        <v>151388468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252830</v>
      </c>
      <c r="H35" s="183">
        <f t="shared" si="0"/>
        <v>252830</v>
      </c>
      <c r="I35" s="88"/>
      <c r="J35" s="52">
        <v>3952410</v>
      </c>
      <c r="K35" s="52">
        <v>3869651</v>
      </c>
      <c r="L35" s="52">
        <v>9219370</v>
      </c>
      <c r="M35" s="52">
        <v>4678010</v>
      </c>
      <c r="N35" s="52">
        <v>4499200</v>
      </c>
      <c r="O35" s="184">
        <f t="shared" si="1"/>
        <v>26218641</v>
      </c>
      <c r="P35" s="186">
        <f t="shared" si="2"/>
        <v>26471471</v>
      </c>
    </row>
    <row r="36" spans="3:16" ht="30" customHeight="1">
      <c r="C36" s="28"/>
      <c r="D36" s="36" t="s">
        <v>61</v>
      </c>
      <c r="E36" s="37"/>
      <c r="F36" s="52">
        <v>859940</v>
      </c>
      <c r="G36" s="52">
        <v>1156750</v>
      </c>
      <c r="H36" s="183">
        <f t="shared" si="0"/>
        <v>2016690</v>
      </c>
      <c r="I36" s="88"/>
      <c r="J36" s="52">
        <v>14152999</v>
      </c>
      <c r="K36" s="52">
        <v>11054970</v>
      </c>
      <c r="L36" s="52">
        <v>15957270</v>
      </c>
      <c r="M36" s="52">
        <v>9696230</v>
      </c>
      <c r="N36" s="52">
        <v>1876290</v>
      </c>
      <c r="O36" s="184">
        <f t="shared" si="1"/>
        <v>52737759</v>
      </c>
      <c r="P36" s="186">
        <f t="shared" si="2"/>
        <v>54754449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797970</v>
      </c>
      <c r="H37" s="183">
        <f t="shared" si="0"/>
        <v>797970</v>
      </c>
      <c r="I37" s="53"/>
      <c r="J37" s="52">
        <v>31391070</v>
      </c>
      <c r="K37" s="52">
        <v>32589640</v>
      </c>
      <c r="L37" s="52">
        <v>29568000</v>
      </c>
      <c r="M37" s="52">
        <v>18404220</v>
      </c>
      <c r="N37" s="52">
        <v>8610870</v>
      </c>
      <c r="O37" s="184">
        <f t="shared" si="1"/>
        <v>120563800</v>
      </c>
      <c r="P37" s="186">
        <f t="shared" si="2"/>
        <v>121361770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83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84">
        <f t="shared" si="1"/>
        <v>0</v>
      </c>
      <c r="P38" s="186">
        <f t="shared" si="2"/>
        <v>0</v>
      </c>
    </row>
    <row r="39" spans="3:16" ht="30" customHeight="1">
      <c r="C39" s="28"/>
      <c r="D39" s="147" t="s">
        <v>64</v>
      </c>
      <c r="E39" s="165"/>
      <c r="F39" s="52">
        <v>0</v>
      </c>
      <c r="G39" s="52">
        <v>0</v>
      </c>
      <c r="H39" s="184">
        <f t="shared" si="0"/>
        <v>0</v>
      </c>
      <c r="I39" s="53"/>
      <c r="J39" s="52">
        <v>271160</v>
      </c>
      <c r="K39" s="52">
        <v>1387310</v>
      </c>
      <c r="L39" s="52">
        <v>25778080</v>
      </c>
      <c r="M39" s="52">
        <v>82188630</v>
      </c>
      <c r="N39" s="52">
        <v>61144100</v>
      </c>
      <c r="O39" s="184">
        <f t="shared" si="1"/>
        <v>170769280</v>
      </c>
      <c r="P39" s="186">
        <f t="shared" si="2"/>
        <v>170769280</v>
      </c>
    </row>
    <row r="40" spans="3:16" ht="30" customHeight="1" thickBot="1">
      <c r="C40" s="38"/>
      <c r="D40" s="149" t="s">
        <v>65</v>
      </c>
      <c r="E40" s="150"/>
      <c r="F40" s="101">
        <v>0</v>
      </c>
      <c r="G40" s="101">
        <v>0</v>
      </c>
      <c r="H40" s="191">
        <f t="shared" si="0"/>
        <v>0</v>
      </c>
      <c r="I40" s="55"/>
      <c r="J40" s="101">
        <v>542870</v>
      </c>
      <c r="K40" s="101">
        <v>1295350</v>
      </c>
      <c r="L40" s="101">
        <v>1789890</v>
      </c>
      <c r="M40" s="101">
        <v>2237510</v>
      </c>
      <c r="N40" s="101">
        <v>1168040</v>
      </c>
      <c r="O40" s="191">
        <f t="shared" si="1"/>
        <v>7033660</v>
      </c>
      <c r="P40" s="192">
        <f t="shared" si="2"/>
        <v>7033660</v>
      </c>
    </row>
    <row r="41" spans="3:16" ht="30" customHeight="1">
      <c r="C41" s="25" t="s">
        <v>66</v>
      </c>
      <c r="D41" s="41"/>
      <c r="E41" s="42"/>
      <c r="F41" s="179">
        <f>SUM(F42:F45)</f>
        <v>0</v>
      </c>
      <c r="G41" s="179">
        <f>SUM(G42:G45)</f>
        <v>0</v>
      </c>
      <c r="H41" s="180">
        <f t="shared" si="0"/>
        <v>0</v>
      </c>
      <c r="I41" s="193"/>
      <c r="J41" s="179">
        <f>SUM(J42:J45)</f>
        <v>45148458</v>
      </c>
      <c r="K41" s="179">
        <f>SUM(K42:K45)</f>
        <v>49762885</v>
      </c>
      <c r="L41" s="179">
        <f>SUM(L42:L45)</f>
        <v>126524437</v>
      </c>
      <c r="M41" s="179">
        <f>SUM(M42:M45)</f>
        <v>299416786</v>
      </c>
      <c r="N41" s="179">
        <f>SUM(N42:N45)</f>
        <v>195938019</v>
      </c>
      <c r="O41" s="180">
        <f t="shared" si="1"/>
        <v>716790585</v>
      </c>
      <c r="P41" s="182">
        <f t="shared" si="2"/>
        <v>716790585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84">
        <f t="shared" si="0"/>
        <v>0</v>
      </c>
      <c r="I42" s="53"/>
      <c r="J42" s="52">
        <v>920370</v>
      </c>
      <c r="K42" s="52">
        <v>2821060</v>
      </c>
      <c r="L42" s="52">
        <v>54629344</v>
      </c>
      <c r="M42" s="52">
        <v>151614011</v>
      </c>
      <c r="N42" s="52">
        <v>113705619</v>
      </c>
      <c r="O42" s="184">
        <f>SUM(I42:N42)</f>
        <v>323690404</v>
      </c>
      <c r="P42" s="186">
        <f>SUM(O42,H42)</f>
        <v>323690404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84">
        <f t="shared" si="0"/>
        <v>0</v>
      </c>
      <c r="I43" s="53"/>
      <c r="J43" s="52">
        <v>41131888</v>
      </c>
      <c r="K43" s="52">
        <v>42104545</v>
      </c>
      <c r="L43" s="52">
        <v>55341363</v>
      </c>
      <c r="M43" s="52">
        <v>78515576</v>
      </c>
      <c r="N43" s="52">
        <v>36396437</v>
      </c>
      <c r="O43" s="184">
        <f>SUM(I43:N43)</f>
        <v>253489809</v>
      </c>
      <c r="P43" s="186">
        <f>SUM(O43,H43)</f>
        <v>253489809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84">
        <f t="shared" si="0"/>
        <v>0</v>
      </c>
      <c r="I44" s="53"/>
      <c r="J44" s="52">
        <v>0</v>
      </c>
      <c r="K44" s="52">
        <v>263860</v>
      </c>
      <c r="L44" s="52">
        <v>1584140</v>
      </c>
      <c r="M44" s="52">
        <v>7638390</v>
      </c>
      <c r="N44" s="52">
        <v>5073850</v>
      </c>
      <c r="O44" s="184">
        <f>SUM(I44:N44)</f>
        <v>14560240</v>
      </c>
      <c r="P44" s="186">
        <f>SUM(O44,H44)</f>
        <v>14560240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87">
        <f t="shared" si="0"/>
        <v>0</v>
      </c>
      <c r="I45" s="56"/>
      <c r="J45" s="54">
        <v>3096200</v>
      </c>
      <c r="K45" s="54">
        <v>4573420</v>
      </c>
      <c r="L45" s="54">
        <v>14969590</v>
      </c>
      <c r="M45" s="54">
        <v>61648809</v>
      </c>
      <c r="N45" s="54">
        <v>40762113</v>
      </c>
      <c r="O45" s="201">
        <f>SUM(I45:N45)</f>
        <v>125050132</v>
      </c>
      <c r="P45" s="202">
        <f>SUM(O45,H45)</f>
        <v>125050132</v>
      </c>
    </row>
    <row r="46" spans="3:16" ht="30" customHeight="1" thickBot="1">
      <c r="C46" s="151" t="s">
        <v>70</v>
      </c>
      <c r="D46" s="152"/>
      <c r="E46" s="152"/>
      <c r="F46" s="197">
        <f>SUM(F10,F31,F41)</f>
        <v>25167542</v>
      </c>
      <c r="G46" s="197">
        <f>SUM(G10,G31,G41)</f>
        <v>37178675</v>
      </c>
      <c r="H46" s="198">
        <f t="shared" si="0"/>
        <v>62346217</v>
      </c>
      <c r="I46" s="199"/>
      <c r="J46" s="197">
        <f>SUM(J10,J31,J41)</f>
        <v>453826678</v>
      </c>
      <c r="K46" s="197">
        <f>SUM(K10,K31,K41)</f>
        <v>387736430</v>
      </c>
      <c r="L46" s="197">
        <f>SUM(L10,L31,L41)</f>
        <v>443189898</v>
      </c>
      <c r="M46" s="197">
        <f>SUM(M10,M31,M41)</f>
        <v>614656883</v>
      </c>
      <c r="N46" s="197">
        <f>SUM(N10,N31,N41)</f>
        <v>370015571</v>
      </c>
      <c r="O46" s="198">
        <f t="shared" si="1"/>
        <v>2269425460</v>
      </c>
      <c r="P46" s="200">
        <f t="shared" si="2"/>
        <v>2331771677</v>
      </c>
    </row>
    <row r="47" spans="3:17" ht="30" customHeight="1" thickBot="1" thickTop="1">
      <c r="C47" s="44" t="s">
        <v>73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79">
        <f>SUM(F49,F55,F58,F63,F67,F68)</f>
        <v>22154559</v>
      </c>
      <c r="G48" s="179">
        <f>SUM(G49,G55,G58,G63,G67,G68)</f>
        <v>31742120</v>
      </c>
      <c r="H48" s="180">
        <f t="shared" si="0"/>
        <v>53896679</v>
      </c>
      <c r="I48" s="181"/>
      <c r="J48" s="179">
        <f>SUM(J49,J55,J58,J63,J67,J68)</f>
        <v>267614258</v>
      </c>
      <c r="K48" s="179">
        <f>SUM(K49,K55,K58,K63,K67,K68)</f>
        <v>205025614</v>
      </c>
      <c r="L48" s="179">
        <f>SUM(L49,L55,L58,L63,L67,L68)</f>
        <v>168423468</v>
      </c>
      <c r="M48" s="179">
        <f>SUM(M49,M55,M58,M63,M67,M68)</f>
        <v>149762167</v>
      </c>
      <c r="N48" s="179">
        <f>SUM(N49,N55,N58,N63,N67,N68)</f>
        <v>73232054</v>
      </c>
      <c r="O48" s="180">
        <f t="shared" si="1"/>
        <v>864057561</v>
      </c>
      <c r="P48" s="182">
        <f t="shared" si="2"/>
        <v>917954240</v>
      </c>
      <c r="Q48" s="20"/>
    </row>
    <row r="49" spans="3:16" ht="30" customHeight="1">
      <c r="C49" s="28"/>
      <c r="D49" s="29" t="s">
        <v>38</v>
      </c>
      <c r="E49" s="30"/>
      <c r="F49" s="183">
        <f>SUM(F50:F54)</f>
        <v>2761632</v>
      </c>
      <c r="G49" s="183">
        <f>SUM(G50:G54)</f>
        <v>5234357</v>
      </c>
      <c r="H49" s="184">
        <f t="shared" si="0"/>
        <v>7995989</v>
      </c>
      <c r="I49" s="185"/>
      <c r="J49" s="183">
        <f>SUM(J50:J54)</f>
        <v>53707451</v>
      </c>
      <c r="K49" s="183">
        <f>SUM(K50:K54)</f>
        <v>38602219</v>
      </c>
      <c r="L49" s="183">
        <f>SUM(L50:L54)</f>
        <v>30509519</v>
      </c>
      <c r="M49" s="183">
        <f>SUM(M50:M54)</f>
        <v>31009405</v>
      </c>
      <c r="N49" s="183">
        <f>SUM(N50:N54)</f>
        <v>22084802</v>
      </c>
      <c r="O49" s="184">
        <f t="shared" si="1"/>
        <v>175913396</v>
      </c>
      <c r="P49" s="186">
        <f t="shared" si="2"/>
        <v>183909385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84">
        <f t="shared" si="0"/>
        <v>0</v>
      </c>
      <c r="I50" s="88"/>
      <c r="J50" s="52">
        <f>33964886+16668</f>
        <v>33981554</v>
      </c>
      <c r="K50" s="52">
        <v>21916662</v>
      </c>
      <c r="L50" s="52">
        <v>18027364</v>
      </c>
      <c r="M50" s="52">
        <v>17355608</v>
      </c>
      <c r="N50" s="52">
        <v>13050680</v>
      </c>
      <c r="O50" s="184">
        <f t="shared" si="1"/>
        <v>104331868</v>
      </c>
      <c r="P50" s="186">
        <f t="shared" si="2"/>
        <v>104331868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65367</v>
      </c>
      <c r="H51" s="184">
        <f t="shared" si="0"/>
        <v>65367</v>
      </c>
      <c r="I51" s="88"/>
      <c r="J51" s="52">
        <v>85896</v>
      </c>
      <c r="K51" s="52">
        <v>429392</v>
      </c>
      <c r="L51" s="52">
        <v>1074054</v>
      </c>
      <c r="M51" s="52">
        <v>2427430</v>
      </c>
      <c r="N51" s="52">
        <v>2950473</v>
      </c>
      <c r="O51" s="184">
        <f t="shared" si="1"/>
        <v>6967245</v>
      </c>
      <c r="P51" s="186">
        <f t="shared" si="2"/>
        <v>7032612</v>
      </c>
    </row>
    <row r="52" spans="3:16" ht="30" customHeight="1">
      <c r="C52" s="28"/>
      <c r="D52" s="29"/>
      <c r="E52" s="31" t="s">
        <v>41</v>
      </c>
      <c r="F52" s="52">
        <v>1261346</v>
      </c>
      <c r="G52" s="52">
        <v>2408404</v>
      </c>
      <c r="H52" s="184">
        <f t="shared" si="0"/>
        <v>3669750</v>
      </c>
      <c r="I52" s="88"/>
      <c r="J52" s="52">
        <v>9527052</v>
      </c>
      <c r="K52" s="52">
        <v>7539069</v>
      </c>
      <c r="L52" s="52">
        <v>5110380</v>
      </c>
      <c r="M52" s="52">
        <v>5908910</v>
      </c>
      <c r="N52" s="52">
        <v>3758476</v>
      </c>
      <c r="O52" s="184">
        <f t="shared" si="1"/>
        <v>31843887</v>
      </c>
      <c r="P52" s="186">
        <f t="shared" si="2"/>
        <v>35513637</v>
      </c>
    </row>
    <row r="53" spans="3:16" ht="30" customHeight="1">
      <c r="C53" s="28"/>
      <c r="D53" s="29"/>
      <c r="E53" s="31" t="s">
        <v>42</v>
      </c>
      <c r="F53" s="52">
        <v>975709</v>
      </c>
      <c r="G53" s="52">
        <v>2286897</v>
      </c>
      <c r="H53" s="184">
        <f t="shared" si="0"/>
        <v>3262606</v>
      </c>
      <c r="I53" s="88"/>
      <c r="J53" s="52">
        <v>5267426</v>
      </c>
      <c r="K53" s="52">
        <v>4022540</v>
      </c>
      <c r="L53" s="52">
        <v>3204257</v>
      </c>
      <c r="M53" s="52">
        <v>2841979</v>
      </c>
      <c r="N53" s="52">
        <v>1197514</v>
      </c>
      <c r="O53" s="184">
        <f t="shared" si="1"/>
        <v>16533716</v>
      </c>
      <c r="P53" s="186">
        <f t="shared" si="2"/>
        <v>19796322</v>
      </c>
    </row>
    <row r="54" spans="3:16" ht="30" customHeight="1">
      <c r="C54" s="28"/>
      <c r="D54" s="29"/>
      <c r="E54" s="31" t="s">
        <v>43</v>
      </c>
      <c r="F54" s="52">
        <v>524577</v>
      </c>
      <c r="G54" s="52">
        <v>473689</v>
      </c>
      <c r="H54" s="184">
        <f t="shared" si="0"/>
        <v>998266</v>
      </c>
      <c r="I54" s="88"/>
      <c r="J54" s="52">
        <v>4845523</v>
      </c>
      <c r="K54" s="52">
        <v>4694556</v>
      </c>
      <c r="L54" s="52">
        <v>3093464</v>
      </c>
      <c r="M54" s="52">
        <v>2475478</v>
      </c>
      <c r="N54" s="52">
        <v>1127659</v>
      </c>
      <c r="O54" s="184">
        <f t="shared" si="1"/>
        <v>16236680</v>
      </c>
      <c r="P54" s="186">
        <f t="shared" si="2"/>
        <v>17234946</v>
      </c>
    </row>
    <row r="55" spans="3:16" ht="30" customHeight="1">
      <c r="C55" s="28"/>
      <c r="D55" s="32" t="s">
        <v>44</v>
      </c>
      <c r="E55" s="33"/>
      <c r="F55" s="183">
        <f>SUM(F56:F57)</f>
        <v>6721418</v>
      </c>
      <c r="G55" s="183">
        <f>SUM(G56:G57)</f>
        <v>12107318</v>
      </c>
      <c r="H55" s="184">
        <f t="shared" si="0"/>
        <v>18828736</v>
      </c>
      <c r="I55" s="185"/>
      <c r="J55" s="183">
        <f>SUM(J56:J57)</f>
        <v>133849077</v>
      </c>
      <c r="K55" s="183">
        <f>SUM(K56:K57)</f>
        <v>102088314</v>
      </c>
      <c r="L55" s="183">
        <f>SUM(L56:L57)</f>
        <v>71542310</v>
      </c>
      <c r="M55" s="183">
        <f>SUM(M56:M57)</f>
        <v>57053141</v>
      </c>
      <c r="N55" s="183">
        <f>SUM(N56:N57)</f>
        <v>23886996</v>
      </c>
      <c r="O55" s="184">
        <f t="shared" si="1"/>
        <v>388419838</v>
      </c>
      <c r="P55" s="186">
        <f t="shared" si="2"/>
        <v>407248574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84">
        <f t="shared" si="0"/>
        <v>0</v>
      </c>
      <c r="I56" s="88"/>
      <c r="J56" s="52">
        <f>106810153+269280</f>
        <v>107079433</v>
      </c>
      <c r="K56" s="52">
        <v>79122490</v>
      </c>
      <c r="L56" s="52">
        <v>59816741</v>
      </c>
      <c r="M56" s="52">
        <v>49680199</v>
      </c>
      <c r="N56" s="52">
        <v>22573050</v>
      </c>
      <c r="O56" s="184">
        <f t="shared" si="1"/>
        <v>318271913</v>
      </c>
      <c r="P56" s="186">
        <f t="shared" si="2"/>
        <v>318271913</v>
      </c>
    </row>
    <row r="57" spans="3:16" ht="30" customHeight="1">
      <c r="C57" s="28"/>
      <c r="D57" s="29"/>
      <c r="E57" s="31" t="s">
        <v>46</v>
      </c>
      <c r="F57" s="52">
        <v>6721418</v>
      </c>
      <c r="G57" s="52">
        <v>12107318</v>
      </c>
      <c r="H57" s="184">
        <f t="shared" si="0"/>
        <v>18828736</v>
      </c>
      <c r="I57" s="88"/>
      <c r="J57" s="52">
        <v>26769644</v>
      </c>
      <c r="K57" s="52">
        <v>22965824</v>
      </c>
      <c r="L57" s="52">
        <v>11725569</v>
      </c>
      <c r="M57" s="52">
        <v>7372942</v>
      </c>
      <c r="N57" s="52">
        <v>1313946</v>
      </c>
      <c r="O57" s="184">
        <f t="shared" si="1"/>
        <v>70147925</v>
      </c>
      <c r="P57" s="186">
        <f t="shared" si="2"/>
        <v>88976661</v>
      </c>
    </row>
    <row r="58" spans="3:16" ht="30" customHeight="1">
      <c r="C58" s="28"/>
      <c r="D58" s="32" t="s">
        <v>47</v>
      </c>
      <c r="E58" s="33"/>
      <c r="F58" s="183">
        <f>SUM(F59:F62)</f>
        <v>145925</v>
      </c>
      <c r="G58" s="183">
        <f>SUM(G59:G62)</f>
        <v>285702</v>
      </c>
      <c r="H58" s="184">
        <f t="shared" si="0"/>
        <v>431627</v>
      </c>
      <c r="I58" s="185"/>
      <c r="J58" s="183">
        <f>SUM(J59:J62)</f>
        <v>9301059</v>
      </c>
      <c r="K58" s="183">
        <f>SUM(K59:K62)</f>
        <v>9202465</v>
      </c>
      <c r="L58" s="183">
        <f>SUM(L59:L62)</f>
        <v>25384183</v>
      </c>
      <c r="M58" s="183">
        <f>SUM(M59:M62)</f>
        <v>27710819</v>
      </c>
      <c r="N58" s="183">
        <f>SUM(N59:N62)</f>
        <v>10746874</v>
      </c>
      <c r="O58" s="184">
        <f t="shared" si="1"/>
        <v>82345400</v>
      </c>
      <c r="P58" s="186">
        <f t="shared" si="2"/>
        <v>82777027</v>
      </c>
    </row>
    <row r="59" spans="3:16" ht="30" customHeight="1">
      <c r="C59" s="28"/>
      <c r="D59" s="29"/>
      <c r="E59" s="31" t="s">
        <v>48</v>
      </c>
      <c r="F59" s="52">
        <v>126477</v>
      </c>
      <c r="G59" s="52">
        <v>223521</v>
      </c>
      <c r="H59" s="184">
        <f t="shared" si="0"/>
        <v>349998</v>
      </c>
      <c r="I59" s="88"/>
      <c r="J59" s="52">
        <v>7638889</v>
      </c>
      <c r="K59" s="52">
        <v>7204579</v>
      </c>
      <c r="L59" s="52">
        <v>23635447</v>
      </c>
      <c r="M59" s="52">
        <v>26382104</v>
      </c>
      <c r="N59" s="52">
        <v>10520227</v>
      </c>
      <c r="O59" s="184">
        <f t="shared" si="1"/>
        <v>75381246</v>
      </c>
      <c r="P59" s="186">
        <f t="shared" si="2"/>
        <v>75731244</v>
      </c>
    </row>
    <row r="60" spans="3:16" ht="30" customHeight="1">
      <c r="C60" s="28"/>
      <c r="D60" s="29"/>
      <c r="E60" s="34" t="s">
        <v>49</v>
      </c>
      <c r="F60" s="52">
        <v>19448</v>
      </c>
      <c r="G60" s="52">
        <v>62181</v>
      </c>
      <c r="H60" s="184">
        <f t="shared" si="0"/>
        <v>81629</v>
      </c>
      <c r="I60" s="88"/>
      <c r="J60" s="52">
        <v>1662170</v>
      </c>
      <c r="K60" s="52">
        <v>1997886</v>
      </c>
      <c r="L60" s="52">
        <v>1748736</v>
      </c>
      <c r="M60" s="52">
        <v>1328715</v>
      </c>
      <c r="N60" s="52">
        <v>226647</v>
      </c>
      <c r="O60" s="184">
        <f t="shared" si="1"/>
        <v>6964154</v>
      </c>
      <c r="P60" s="186">
        <f t="shared" si="2"/>
        <v>7045783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84">
        <f t="shared" si="0"/>
        <v>0</v>
      </c>
      <c r="I61" s="88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84">
        <f t="shared" si="1"/>
        <v>0</v>
      </c>
      <c r="P61" s="186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84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84">
        <f t="shared" si="1"/>
        <v>0</v>
      </c>
      <c r="P62" s="186">
        <f t="shared" si="2"/>
        <v>0</v>
      </c>
    </row>
    <row r="63" spans="3:16" ht="30" customHeight="1">
      <c r="C63" s="28"/>
      <c r="D63" s="32" t="s">
        <v>51</v>
      </c>
      <c r="E63" s="33"/>
      <c r="F63" s="183">
        <f>SUM(F64:F66)</f>
        <v>6383784</v>
      </c>
      <c r="G63" s="183">
        <f>SUM(G64:G66)</f>
        <v>7630643</v>
      </c>
      <c r="H63" s="184">
        <f t="shared" si="0"/>
        <v>14014427</v>
      </c>
      <c r="I63" s="185"/>
      <c r="J63" s="183">
        <f>SUM(J64:J66)</f>
        <v>14753739</v>
      </c>
      <c r="K63" s="183">
        <f>SUM(K64:K66)</f>
        <v>18507320</v>
      </c>
      <c r="L63" s="183">
        <f>SUM(L64:L66)</f>
        <v>13348610</v>
      </c>
      <c r="M63" s="183">
        <f>SUM(M64:M66)</f>
        <v>11267394</v>
      </c>
      <c r="N63" s="183">
        <f>SUM(N64:N66)</f>
        <v>4959330</v>
      </c>
      <c r="O63" s="184">
        <f t="shared" si="1"/>
        <v>62836393</v>
      </c>
      <c r="P63" s="186">
        <f t="shared" si="2"/>
        <v>76850820</v>
      </c>
    </row>
    <row r="64" spans="3:16" ht="30" customHeight="1">
      <c r="C64" s="28"/>
      <c r="D64" s="29"/>
      <c r="E64" s="34" t="s">
        <v>52</v>
      </c>
      <c r="F64" s="52">
        <v>4040327</v>
      </c>
      <c r="G64" s="52">
        <v>6112017</v>
      </c>
      <c r="H64" s="184">
        <f t="shared" si="0"/>
        <v>10152344</v>
      </c>
      <c r="I64" s="88"/>
      <c r="J64" s="52">
        <f>11555282+4860</f>
        <v>11560142</v>
      </c>
      <c r="K64" s="52">
        <v>17524962</v>
      </c>
      <c r="L64" s="52">
        <v>12554691</v>
      </c>
      <c r="M64" s="52">
        <v>10105976</v>
      </c>
      <c r="N64" s="52">
        <v>4794503</v>
      </c>
      <c r="O64" s="184">
        <f t="shared" si="1"/>
        <v>56540274</v>
      </c>
      <c r="P64" s="186">
        <f t="shared" si="2"/>
        <v>66692618</v>
      </c>
    </row>
    <row r="65" spans="3:16" ht="30" customHeight="1">
      <c r="C65" s="28"/>
      <c r="D65" s="29"/>
      <c r="E65" s="34" t="s">
        <v>53</v>
      </c>
      <c r="F65" s="52">
        <v>202824</v>
      </c>
      <c r="G65" s="52">
        <v>266256</v>
      </c>
      <c r="H65" s="184">
        <f t="shared" si="0"/>
        <v>469080</v>
      </c>
      <c r="I65" s="88"/>
      <c r="J65" s="52">
        <v>1165417</v>
      </c>
      <c r="K65" s="52">
        <v>391183</v>
      </c>
      <c r="L65" s="52">
        <v>444683</v>
      </c>
      <c r="M65" s="52">
        <v>378192</v>
      </c>
      <c r="N65" s="52">
        <v>51777</v>
      </c>
      <c r="O65" s="184">
        <f t="shared" si="1"/>
        <v>2431252</v>
      </c>
      <c r="P65" s="186">
        <f t="shared" si="2"/>
        <v>2900332</v>
      </c>
    </row>
    <row r="66" spans="3:16" ht="30" customHeight="1">
      <c r="C66" s="28"/>
      <c r="D66" s="29"/>
      <c r="E66" s="34" t="s">
        <v>54</v>
      </c>
      <c r="F66" s="52">
        <v>2140633</v>
      </c>
      <c r="G66" s="52">
        <v>1252370</v>
      </c>
      <c r="H66" s="184">
        <f t="shared" si="0"/>
        <v>3393003</v>
      </c>
      <c r="I66" s="88"/>
      <c r="J66" s="52">
        <v>2028180</v>
      </c>
      <c r="K66" s="52">
        <v>591175</v>
      </c>
      <c r="L66" s="52">
        <v>349236</v>
      </c>
      <c r="M66" s="52">
        <v>783226</v>
      </c>
      <c r="N66" s="52">
        <v>113050</v>
      </c>
      <c r="O66" s="184">
        <f t="shared" si="1"/>
        <v>3864867</v>
      </c>
      <c r="P66" s="186">
        <f t="shared" si="2"/>
        <v>7257870</v>
      </c>
    </row>
    <row r="67" spans="3:16" ht="30" customHeight="1">
      <c r="C67" s="28"/>
      <c r="D67" s="36" t="s">
        <v>55</v>
      </c>
      <c r="E67" s="37"/>
      <c r="F67" s="52">
        <v>1260000</v>
      </c>
      <c r="G67" s="52">
        <v>1113413</v>
      </c>
      <c r="H67" s="184">
        <f t="shared" si="0"/>
        <v>2373413</v>
      </c>
      <c r="I67" s="88"/>
      <c r="J67" s="52">
        <v>13540084</v>
      </c>
      <c r="K67" s="52">
        <v>11518350</v>
      </c>
      <c r="L67" s="52">
        <v>9826667</v>
      </c>
      <c r="M67" s="52">
        <v>10793411</v>
      </c>
      <c r="N67" s="52">
        <v>6690823</v>
      </c>
      <c r="O67" s="184">
        <f t="shared" si="1"/>
        <v>52369335</v>
      </c>
      <c r="P67" s="186">
        <f t="shared" si="2"/>
        <v>54742748</v>
      </c>
    </row>
    <row r="68" spans="3:16" ht="30" customHeight="1" thickBot="1">
      <c r="C68" s="38"/>
      <c r="D68" s="39" t="s">
        <v>56</v>
      </c>
      <c r="E68" s="40"/>
      <c r="F68" s="54">
        <v>4881800</v>
      </c>
      <c r="G68" s="54">
        <v>5370687</v>
      </c>
      <c r="H68" s="187">
        <f t="shared" si="0"/>
        <v>10252487</v>
      </c>
      <c r="I68" s="89"/>
      <c r="J68" s="54">
        <f>42433168+29680</f>
        <v>42462848</v>
      </c>
      <c r="K68" s="54">
        <v>25106946</v>
      </c>
      <c r="L68" s="54">
        <v>17812179</v>
      </c>
      <c r="M68" s="54">
        <v>11927997</v>
      </c>
      <c r="N68" s="54">
        <v>4863229</v>
      </c>
      <c r="O68" s="187">
        <f t="shared" si="1"/>
        <v>102173199</v>
      </c>
      <c r="P68" s="188">
        <f t="shared" si="2"/>
        <v>112425686</v>
      </c>
    </row>
    <row r="69" spans="3:16" ht="30" customHeight="1">
      <c r="C69" s="25" t="s">
        <v>57</v>
      </c>
      <c r="D69" s="41"/>
      <c r="E69" s="42"/>
      <c r="F69" s="179">
        <f>SUM(F70:F78)</f>
        <v>763146</v>
      </c>
      <c r="G69" s="179">
        <f>SUM(G70:G78)</f>
        <v>1968811</v>
      </c>
      <c r="H69" s="180">
        <f t="shared" si="0"/>
        <v>2731957</v>
      </c>
      <c r="I69" s="181"/>
      <c r="J69" s="179">
        <f>SUM(J70:J78)</f>
        <v>101243750</v>
      </c>
      <c r="K69" s="179">
        <f>SUM(K70:K78)</f>
        <v>98754689</v>
      </c>
      <c r="L69" s="179">
        <f>SUM(L70:L78)</f>
        <v>115526040</v>
      </c>
      <c r="M69" s="179">
        <f>SUM(M70:M78)</f>
        <v>132689409</v>
      </c>
      <c r="N69" s="179">
        <f>SUM(N70:N78)</f>
        <v>82105772</v>
      </c>
      <c r="O69" s="180">
        <f t="shared" si="1"/>
        <v>530319660</v>
      </c>
      <c r="P69" s="182">
        <f t="shared" si="2"/>
        <v>533051617</v>
      </c>
    </row>
    <row r="70" spans="3:16" ht="30" customHeight="1">
      <c r="C70" s="43"/>
      <c r="D70" s="36" t="s">
        <v>58</v>
      </c>
      <c r="E70" s="37"/>
      <c r="F70" s="100">
        <v>0</v>
      </c>
      <c r="G70" s="100">
        <v>0</v>
      </c>
      <c r="H70" s="189">
        <f t="shared" si="0"/>
        <v>0</v>
      </c>
      <c r="I70" s="53"/>
      <c r="J70" s="100">
        <v>7132452</v>
      </c>
      <c r="K70" s="100">
        <v>16516123</v>
      </c>
      <c r="L70" s="100">
        <v>17084649</v>
      </c>
      <c r="M70" s="100">
        <v>14102901</v>
      </c>
      <c r="N70" s="100">
        <v>4115634</v>
      </c>
      <c r="O70" s="189">
        <f t="shared" si="1"/>
        <v>58951759</v>
      </c>
      <c r="P70" s="190">
        <f t="shared" si="2"/>
        <v>58951759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83">
        <f t="shared" si="0"/>
        <v>0</v>
      </c>
      <c r="I71" s="53"/>
      <c r="J71" s="52">
        <v>118791</v>
      </c>
      <c r="K71" s="52">
        <v>0</v>
      </c>
      <c r="L71" s="52">
        <v>0</v>
      </c>
      <c r="M71" s="52">
        <v>0</v>
      </c>
      <c r="N71" s="52">
        <v>0</v>
      </c>
      <c r="O71" s="184">
        <f t="shared" si="1"/>
        <v>118791</v>
      </c>
      <c r="P71" s="186">
        <f t="shared" si="2"/>
        <v>118791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83">
        <f t="shared" si="0"/>
        <v>0</v>
      </c>
      <c r="I72" s="53"/>
      <c r="J72" s="52">
        <v>49107780</v>
      </c>
      <c r="K72" s="52">
        <v>37572151</v>
      </c>
      <c r="L72" s="52">
        <v>25162736</v>
      </c>
      <c r="M72" s="52">
        <v>14124384</v>
      </c>
      <c r="N72" s="52">
        <v>9285159</v>
      </c>
      <c r="O72" s="184">
        <f t="shared" si="1"/>
        <v>135252210</v>
      </c>
      <c r="P72" s="186">
        <f t="shared" si="2"/>
        <v>135252210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227547</v>
      </c>
      <c r="H73" s="183">
        <f t="shared" si="0"/>
        <v>227547</v>
      </c>
      <c r="I73" s="88"/>
      <c r="J73" s="52">
        <v>3529982</v>
      </c>
      <c r="K73" s="52">
        <v>3410089</v>
      </c>
      <c r="L73" s="52">
        <v>8284546</v>
      </c>
      <c r="M73" s="52">
        <v>4210209</v>
      </c>
      <c r="N73" s="52">
        <v>4049280</v>
      </c>
      <c r="O73" s="184">
        <f t="shared" si="1"/>
        <v>23484106</v>
      </c>
      <c r="P73" s="186">
        <f t="shared" si="2"/>
        <v>23711653</v>
      </c>
    </row>
    <row r="74" spans="3:16" ht="30" customHeight="1">
      <c r="C74" s="28"/>
      <c r="D74" s="36" t="s">
        <v>61</v>
      </c>
      <c r="E74" s="37"/>
      <c r="F74" s="52">
        <v>763146</v>
      </c>
      <c r="G74" s="52">
        <v>1023091</v>
      </c>
      <c r="H74" s="183">
        <f t="shared" si="0"/>
        <v>1786237</v>
      </c>
      <c r="I74" s="88"/>
      <c r="J74" s="52">
        <v>12639843</v>
      </c>
      <c r="K74" s="52">
        <v>9766332</v>
      </c>
      <c r="L74" s="52">
        <v>14230657</v>
      </c>
      <c r="M74" s="52">
        <v>8547883</v>
      </c>
      <c r="N74" s="52">
        <v>1620619</v>
      </c>
      <c r="O74" s="184">
        <f t="shared" si="1"/>
        <v>46805334</v>
      </c>
      <c r="P74" s="186">
        <f t="shared" si="2"/>
        <v>48591571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718173</v>
      </c>
      <c r="H75" s="183">
        <f aca="true" t="shared" si="3" ref="H75:H84">SUM(F75:G75)</f>
        <v>718173</v>
      </c>
      <c r="I75" s="53"/>
      <c r="J75" s="52">
        <v>27982275</v>
      </c>
      <c r="K75" s="52">
        <v>29095732</v>
      </c>
      <c r="L75" s="52">
        <v>26283304</v>
      </c>
      <c r="M75" s="52">
        <v>16228790</v>
      </c>
      <c r="N75" s="52">
        <v>7611487</v>
      </c>
      <c r="O75" s="184">
        <f aca="true" t="shared" si="4" ref="O75:O84">SUM(I75:N75)</f>
        <v>107201588</v>
      </c>
      <c r="P75" s="186">
        <f aca="true" t="shared" si="5" ref="P75:P84">SUM(O75,H75)</f>
        <v>107919761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83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84">
        <f t="shared" si="4"/>
        <v>0</v>
      </c>
      <c r="P76" s="186">
        <f t="shared" si="5"/>
        <v>0</v>
      </c>
    </row>
    <row r="77" spans="3:16" ht="30" customHeight="1">
      <c r="C77" s="28"/>
      <c r="D77" s="147" t="s">
        <v>64</v>
      </c>
      <c r="E77" s="165"/>
      <c r="F77" s="52">
        <v>0</v>
      </c>
      <c r="G77" s="52">
        <v>0</v>
      </c>
      <c r="H77" s="184">
        <f t="shared" si="3"/>
        <v>0</v>
      </c>
      <c r="I77" s="53"/>
      <c r="J77" s="52">
        <v>244044</v>
      </c>
      <c r="K77" s="52">
        <v>1248579</v>
      </c>
      <c r="L77" s="52">
        <v>22985021</v>
      </c>
      <c r="M77" s="52">
        <v>73522369</v>
      </c>
      <c r="N77" s="52">
        <v>54450413</v>
      </c>
      <c r="O77" s="184">
        <f t="shared" si="4"/>
        <v>152450426</v>
      </c>
      <c r="P77" s="186">
        <f t="shared" si="5"/>
        <v>152450426</v>
      </c>
    </row>
    <row r="78" spans="3:16" ht="30" customHeight="1" thickBot="1">
      <c r="C78" s="38"/>
      <c r="D78" s="149" t="s">
        <v>65</v>
      </c>
      <c r="E78" s="150"/>
      <c r="F78" s="101">
        <v>0</v>
      </c>
      <c r="G78" s="101">
        <v>0</v>
      </c>
      <c r="H78" s="191">
        <f t="shared" si="3"/>
        <v>0</v>
      </c>
      <c r="I78" s="55"/>
      <c r="J78" s="101">
        <v>488583</v>
      </c>
      <c r="K78" s="101">
        <v>1145683</v>
      </c>
      <c r="L78" s="101">
        <v>1495127</v>
      </c>
      <c r="M78" s="101">
        <v>1952873</v>
      </c>
      <c r="N78" s="101">
        <v>973180</v>
      </c>
      <c r="O78" s="191">
        <f t="shared" si="4"/>
        <v>6055446</v>
      </c>
      <c r="P78" s="192">
        <f t="shared" si="5"/>
        <v>6055446</v>
      </c>
    </row>
    <row r="79" spans="3:16" ht="30" customHeight="1">
      <c r="C79" s="25" t="s">
        <v>66</v>
      </c>
      <c r="D79" s="41"/>
      <c r="E79" s="42"/>
      <c r="F79" s="179">
        <f>SUM(F80:F83)</f>
        <v>0</v>
      </c>
      <c r="G79" s="179">
        <f>SUM(G80:G83)</f>
        <v>0</v>
      </c>
      <c r="H79" s="180">
        <f t="shared" si="3"/>
        <v>0</v>
      </c>
      <c r="I79" s="193"/>
      <c r="J79" s="179">
        <f>SUM(J80:J83)</f>
        <v>40363516</v>
      </c>
      <c r="K79" s="179">
        <f>SUM(K80:K83)</f>
        <v>44590846</v>
      </c>
      <c r="L79" s="179">
        <f>SUM(L80:L83)</f>
        <v>113342020</v>
      </c>
      <c r="M79" s="179">
        <f>SUM(M80:M83)</f>
        <v>267971032</v>
      </c>
      <c r="N79" s="179">
        <f>SUM(N80:N83)</f>
        <v>174763869</v>
      </c>
      <c r="O79" s="180">
        <f t="shared" si="4"/>
        <v>641031283</v>
      </c>
      <c r="P79" s="182">
        <f t="shared" si="5"/>
        <v>641031283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84">
        <f t="shared" si="3"/>
        <v>0</v>
      </c>
      <c r="I80" s="53"/>
      <c r="J80" s="52">
        <v>828333</v>
      </c>
      <c r="K80" s="52">
        <v>2538954</v>
      </c>
      <c r="L80" s="52">
        <v>49023505</v>
      </c>
      <c r="M80" s="52">
        <v>135813169</v>
      </c>
      <c r="N80" s="52">
        <v>101449961</v>
      </c>
      <c r="O80" s="184">
        <f t="shared" si="4"/>
        <v>289653922</v>
      </c>
      <c r="P80" s="186">
        <f t="shared" si="5"/>
        <v>289653922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84">
        <f t="shared" si="3"/>
        <v>0</v>
      </c>
      <c r="I81" s="53"/>
      <c r="J81" s="52">
        <v>36748603</v>
      </c>
      <c r="K81" s="52">
        <v>37701239</v>
      </c>
      <c r="L81" s="52">
        <v>49569706</v>
      </c>
      <c r="M81" s="52">
        <v>70221689</v>
      </c>
      <c r="N81" s="52">
        <v>32402506</v>
      </c>
      <c r="O81" s="184">
        <f t="shared" si="4"/>
        <v>226643743</v>
      </c>
      <c r="P81" s="186">
        <f t="shared" si="5"/>
        <v>226643743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84">
        <f t="shared" si="3"/>
        <v>0</v>
      </c>
      <c r="I82" s="53"/>
      <c r="J82" s="52">
        <v>0</v>
      </c>
      <c r="K82" s="52">
        <v>237474</v>
      </c>
      <c r="L82" s="52">
        <v>1425726</v>
      </c>
      <c r="M82" s="52">
        <v>6780259</v>
      </c>
      <c r="N82" s="52">
        <v>4566465</v>
      </c>
      <c r="O82" s="184">
        <f t="shared" si="4"/>
        <v>13009924</v>
      </c>
      <c r="P82" s="186">
        <f t="shared" si="5"/>
        <v>13009924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87">
        <f t="shared" si="3"/>
        <v>0</v>
      </c>
      <c r="I83" s="56"/>
      <c r="J83" s="54">
        <v>2786580</v>
      </c>
      <c r="K83" s="54">
        <v>4113179</v>
      </c>
      <c r="L83" s="54">
        <v>13323083</v>
      </c>
      <c r="M83" s="54">
        <v>55155915</v>
      </c>
      <c r="N83" s="54">
        <v>36344937</v>
      </c>
      <c r="O83" s="187">
        <f t="shared" si="4"/>
        <v>111723694</v>
      </c>
      <c r="P83" s="188">
        <f t="shared" si="5"/>
        <v>111723694</v>
      </c>
    </row>
    <row r="84" spans="3:16" ht="30" customHeight="1" thickBot="1">
      <c r="C84" s="151" t="s">
        <v>70</v>
      </c>
      <c r="D84" s="152"/>
      <c r="E84" s="152"/>
      <c r="F84" s="197">
        <f>SUM(F48,F69,F79)</f>
        <v>22917705</v>
      </c>
      <c r="G84" s="197">
        <f>SUM(G48,G69,G79)</f>
        <v>33710931</v>
      </c>
      <c r="H84" s="198">
        <f t="shared" si="3"/>
        <v>56628636</v>
      </c>
      <c r="I84" s="199"/>
      <c r="J84" s="197">
        <f>SUM(J48,J69,J79)</f>
        <v>409221524</v>
      </c>
      <c r="K84" s="197">
        <f>SUM(K48,K69,K79)</f>
        <v>348371149</v>
      </c>
      <c r="L84" s="197">
        <f>SUM(L48,L69,L79)</f>
        <v>397291528</v>
      </c>
      <c r="M84" s="197">
        <f>SUM(M48,M69,M79)</f>
        <v>550422608</v>
      </c>
      <c r="N84" s="197">
        <f>SUM(N48,N69,N79)</f>
        <v>330101695</v>
      </c>
      <c r="O84" s="198">
        <f t="shared" si="4"/>
        <v>2035408504</v>
      </c>
      <c r="P84" s="200">
        <f t="shared" si="5"/>
        <v>2092037140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2021-12-16T07:35:23Z</cp:lastPrinted>
  <dcterms:created xsi:type="dcterms:W3CDTF">2012-04-10T04:28:23Z</dcterms:created>
  <dcterms:modified xsi:type="dcterms:W3CDTF">2022-01-17T05:15:18Z</dcterms:modified>
  <cp:category/>
  <cp:version/>
  <cp:contentType/>
  <cp:contentStatus/>
</cp:coreProperties>
</file>