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930" windowWidth="10140" windowHeight="6225" activeTab="0"/>
  </bookViews>
  <sheets>
    <sheet name="１" sheetId="1" r:id="rId1"/>
    <sheet name="２" sheetId="2" r:id="rId2"/>
    <sheet name="３ " sheetId="3" r:id="rId3"/>
  </sheets>
  <definedNames/>
  <calcPr fullCalcOnLoad="1"/>
</workbook>
</file>

<file path=xl/sharedStrings.xml><?xml version="1.0" encoding="utf-8"?>
<sst xmlns="http://schemas.openxmlformats.org/spreadsheetml/2006/main" count="283" uniqueCount="93">
  <si>
    <t>山口県国保連合会</t>
  </si>
  <si>
    <t>要介護１</t>
  </si>
  <si>
    <t>要介護２</t>
  </si>
  <si>
    <t>要介護３</t>
  </si>
  <si>
    <t>要介護４</t>
  </si>
  <si>
    <t>要介護５</t>
  </si>
  <si>
    <t>合計</t>
  </si>
  <si>
    <t>要支援１</t>
  </si>
  <si>
    <t>要支援２</t>
  </si>
  <si>
    <t>計</t>
  </si>
  <si>
    <t>要支援１</t>
  </si>
  <si>
    <t>計</t>
  </si>
  <si>
    <t>　第１号被保険者</t>
  </si>
  <si>
    <t>　第２号被保険者</t>
  </si>
  <si>
    <t>　　　総　　数</t>
  </si>
  <si>
    <t>予防給付</t>
  </si>
  <si>
    <t>介護給付</t>
  </si>
  <si>
    <t>介護老人福祉施設</t>
  </si>
  <si>
    <t>介護療養型医療施設</t>
  </si>
  <si>
    <t>総　　数</t>
  </si>
  <si>
    <t>区　　分</t>
  </si>
  <si>
    <t>下関市の介護保険事業の実施状況</t>
  </si>
  <si>
    <t>１．第１号被保険者数</t>
  </si>
  <si>
    <t>２．要介護（要支援）認定者数</t>
  </si>
  <si>
    <t>３．居宅介護（介護予防）サービス受給者数</t>
  </si>
  <si>
    <t>４．地域密着型（介護予防）サービス受給者数</t>
  </si>
  <si>
    <t>５．施設介護サービス受給者数</t>
  </si>
  <si>
    <t>６．保険給付状況（介護給付・予防給付）</t>
  </si>
  <si>
    <t>要支援２</t>
  </si>
  <si>
    <t>経過的
要介護</t>
  </si>
  <si>
    <t>介護老人保健施設</t>
  </si>
  <si>
    <t>山口県国保連合会</t>
  </si>
  <si>
    <t>種　　類</t>
  </si>
  <si>
    <t>予防給付</t>
  </si>
  <si>
    <t>介護給付</t>
  </si>
  <si>
    <t>経過的
要介護</t>
  </si>
  <si>
    <t>ア　件数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</si>
  <si>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</si>
  <si>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</si>
  <si>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</si>
  <si>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</si>
  <si>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</si>
  <si>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</si>
  <si>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</si>
  <si>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</si>
  <si>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</si>
  <si>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</si>
  <si>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</si>
  <si>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</si>
  <si>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短期入所療養介護（介護老人保健施設）</t>
  </si>
  <si>
    <t>短期入所療養介護（介護療養型医療施設等）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</si>
  <si>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</si>
  <si>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</si>
  <si>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</si>
  <si>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</si>
  <si>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</si>
  <si>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</si>
  <si>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</si>
  <si>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</si>
  <si>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</si>
  <si>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</si>
  <si>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</si>
  <si>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</si>
  <si>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</si>
  <si>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</si>
  <si>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複合型サービス（看護小規模多機能型居宅介護）</t>
  </si>
  <si>
    <t>施設サービス</t>
  </si>
  <si>
    <t>介護老人福祉施設</t>
  </si>
  <si>
    <t>介護老人保健施設</t>
  </si>
  <si>
    <t>介護療養型医療施設</t>
  </si>
  <si>
    <t>　　　総　　計</t>
  </si>
  <si>
    <t>イ　単位数</t>
  </si>
  <si>
    <t>ウ　費用額</t>
  </si>
  <si>
    <t>エ　給付費</t>
  </si>
  <si>
    <t>地域密着型通所介護</t>
  </si>
  <si>
    <t>（当月末現在）</t>
  </si>
  <si>
    <t>介護医療院</t>
  </si>
  <si>
    <t>短期入所療養介護（介護医療院）</t>
  </si>
  <si>
    <t>介護医療院</t>
  </si>
  <si>
    <t>（現物給付：前月国保連審査分、償還給付：前月支出決定分）</t>
  </si>
  <si>
    <t>６５歳以上７５歳未満</t>
  </si>
  <si>
    <t>７５歳以上８５歳未満</t>
  </si>
  <si>
    <t>８５歳以上</t>
  </si>
  <si>
    <t>合計</t>
  </si>
  <si>
    <t>合計</t>
  </si>
  <si>
    <t>合計</t>
  </si>
  <si>
    <t>　第１号被保険者</t>
  </si>
  <si>
    <t>　　６５歳以上７５歳未満</t>
  </si>
  <si>
    <t>　　７５歳以上８５歳未満</t>
  </si>
  <si>
    <t>　　８５歳以上</t>
  </si>
  <si>
    <t>　第２号被保険者</t>
  </si>
  <si>
    <t>（令和 05年 10月分）</t>
  </si>
  <si>
    <t>（令和 05年 10月分）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</si>
</sst>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[$-411]gggee&quot;年 &quot;mm&quot;月 &quot;dd&quot;日作成&quot;"/>
    <numFmt numFmtId="178" formatCode="#,##0_ "/>
    <numFmt numFmtId="179" formatCode="&quot;保険者番号：&quot;000000"/>
    <numFmt numFmtId="180" formatCode="&quot;保険者名：&quot;@"/>
    <numFmt numFmtId="181" formatCode="&quot;保険者名　：&quot;@"/>
    <numFmt numFmtId="182" formatCode="[$-411]&quot;(&quot;ggg\ ee&quot;年 &quot;\ m&quot;月　審査分）&quot;"/>
    <numFmt numFmtId="183" formatCode="[$-411]&quot;（&quot;ggg\ ee&quot;年 &quot;\ m&quot;月分）&quot;"/>
    <numFmt numFmtId="184" formatCode="[$-411]&quot;（&quot;ggg\ ee&quot;年  &quot;m&quot;月分）&quot;"/>
    <numFmt numFmtId="185" formatCode="####0&quot; 頁&quot;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6"/>
      <color indexed="8"/>
      <name val="ＭＳ ゴシック"/>
      <family val="3"/>
    </font>
    <font>
      <sz val="20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8"/>
      <color indexed="8"/>
      <name val="ＭＳ ゴシック"/>
      <family val="3"/>
    </font>
    <font>
      <sz val="26"/>
      <color indexed="8"/>
      <name val="ＭＳ ゴシック"/>
      <family val="3"/>
    </font>
    <font>
      <sz val="24"/>
      <color indexed="8"/>
      <name val="ＭＳ 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b/>
      <sz val="10"/>
      <color theme="1"/>
      <name val="ＭＳ ゴシック"/>
      <family val="3"/>
    </font>
    <font>
      <sz val="16"/>
      <color theme="1"/>
      <name val="ＭＳ ゴシック"/>
      <family val="3"/>
    </font>
    <font>
      <sz val="20"/>
      <color theme="1"/>
      <name val="ＭＳ ゴシック"/>
      <family val="3"/>
    </font>
    <font>
      <sz val="14"/>
      <color theme="1"/>
      <name val="ＭＳ ゴシック"/>
      <family val="3"/>
    </font>
    <font>
      <sz val="12"/>
      <color theme="1"/>
      <name val="ＭＳ ゴシック"/>
      <family val="3"/>
    </font>
    <font>
      <sz val="18"/>
      <color theme="1"/>
      <name val="ＭＳ ゴシック"/>
      <family val="3"/>
    </font>
    <font>
      <sz val="26"/>
      <color theme="1"/>
      <name val="ＭＳ ゴシック"/>
      <family val="3"/>
    </font>
    <font>
      <sz val="24"/>
      <color theme="1"/>
      <name val="ＭＳ ゴシック"/>
      <family val="3"/>
    </font>
    <font>
      <sz val="18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ck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ck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ck"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ck"/>
      <right/>
      <top/>
      <bottom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 diagonalUp="1">
      <left style="double"/>
      <right style="medium"/>
      <top style="thin"/>
      <bottom style="thin"/>
      <diagonal style="thin"/>
    </border>
    <border>
      <left style="medium"/>
      <right style="medium"/>
      <top style="thin"/>
      <bottom style="medium"/>
    </border>
    <border diagonalUp="1">
      <left style="double"/>
      <right style="medium"/>
      <top/>
      <bottom style="medium"/>
      <diagonal style="thin"/>
    </border>
    <border diagonalUp="1">
      <left style="double"/>
      <right style="medium"/>
      <top style="thin"/>
      <bottom style="medium"/>
      <diagonal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 diagonalUp="1">
      <left style="double"/>
      <right style="thin"/>
      <top style="thin"/>
      <bottom style="thin"/>
      <diagonal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double"/>
      <right style="thin"/>
      <top style="thin"/>
      <bottom style="medium"/>
    </border>
    <border>
      <left style="double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double"/>
      <top style="medium"/>
      <bottom style="thin"/>
    </border>
    <border diagonalUp="1">
      <left style="double"/>
      <right style="medium"/>
      <top style="medium"/>
      <bottom style="thin"/>
      <diagonal style="thin"/>
    </border>
    <border>
      <left style="double"/>
      <right style="thick"/>
      <top style="medium"/>
      <bottom style="thin"/>
    </border>
    <border>
      <left style="medium"/>
      <right style="double"/>
      <top style="thin"/>
      <bottom style="thin"/>
    </border>
    <border>
      <left style="double"/>
      <right style="thick"/>
      <top style="thin"/>
      <bottom style="thin"/>
    </border>
    <border>
      <left style="medium"/>
      <right style="double"/>
      <top style="thin"/>
      <bottom style="medium"/>
    </border>
    <border>
      <left style="double"/>
      <right style="thick"/>
      <top style="thin"/>
      <bottom style="medium"/>
    </border>
    <border>
      <left style="medium"/>
      <right style="double"/>
      <top/>
      <bottom style="thin"/>
    </border>
    <border>
      <left style="double"/>
      <right style="thick"/>
      <top/>
      <bottom style="thin"/>
    </border>
    <border>
      <left style="medium"/>
      <right style="double"/>
      <top/>
      <bottom style="medium"/>
    </border>
    <border>
      <left style="double"/>
      <right style="thick"/>
      <top/>
      <bottom style="medium"/>
    </border>
    <border>
      <left style="medium"/>
      <right style="double"/>
      <top style="thin"/>
      <bottom/>
    </border>
    <border>
      <left style="medium"/>
      <right style="medium"/>
      <top style="medium"/>
      <bottom style="thick"/>
    </border>
    <border>
      <left style="medium"/>
      <right style="double"/>
      <top style="medium"/>
      <bottom style="thick"/>
    </border>
    <border diagonalUp="1">
      <left style="double"/>
      <right style="medium"/>
      <top style="medium"/>
      <bottom style="thick"/>
      <diagonal style="thin"/>
    </border>
    <border>
      <left style="double"/>
      <right style="thick"/>
      <top style="medium"/>
      <bottom style="thick"/>
    </border>
    <border>
      <left style="double"/>
      <right style="medium"/>
      <top style="thin"/>
      <bottom style="thin"/>
    </border>
    <border diagonalUp="1">
      <left style="double"/>
      <right style="thin"/>
      <top style="thin"/>
      <bottom style="medium"/>
      <diagonal style="thin"/>
    </border>
    <border>
      <left style="double"/>
      <right style="medium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 style="medium"/>
      <bottom style="medium"/>
    </border>
    <border>
      <left style="medium"/>
      <right style="thin"/>
      <top style="thin"/>
      <bottom style="medium"/>
    </border>
    <border>
      <left style="double"/>
      <right style="double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double"/>
      <right style="medium"/>
      <top style="medium"/>
      <bottom/>
    </border>
    <border>
      <left style="double"/>
      <right style="medium"/>
      <top/>
      <bottom style="medium"/>
    </border>
    <border>
      <left style="double"/>
      <right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double"/>
      <top style="medium"/>
      <bottom/>
    </border>
    <border>
      <left/>
      <right style="double"/>
      <top style="thin"/>
      <bottom style="medium"/>
    </border>
    <border>
      <left style="medium"/>
      <right/>
      <top style="thin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thick"/>
      <bottom style="medium"/>
    </border>
    <border>
      <left style="double"/>
      <right style="double"/>
      <top style="thick"/>
      <bottom style="medium"/>
    </border>
    <border>
      <left style="double"/>
      <right/>
      <top style="thick"/>
      <bottom style="medium"/>
    </border>
    <border>
      <left style="double"/>
      <right style="thick"/>
      <top style="thick"/>
      <bottom style="medium"/>
    </border>
    <border>
      <left style="double"/>
      <right style="thick"/>
      <top style="medium"/>
      <bottom style="medium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46" fillId="0" borderId="0" xfId="0" applyNumberFormat="1" applyFont="1" applyFill="1" applyAlignment="1">
      <alignment horizontal="center"/>
    </xf>
    <xf numFmtId="184" fontId="48" fillId="0" borderId="0" xfId="0" applyNumberFormat="1" applyFont="1" applyFill="1" applyAlignment="1">
      <alignment horizontal="center" vertical="center"/>
    </xf>
    <xf numFmtId="179" fontId="48" fillId="0" borderId="0" xfId="0" applyNumberFormat="1" applyFont="1" applyFill="1" applyAlignment="1">
      <alignment horizontal="left"/>
    </xf>
    <xf numFmtId="180" fontId="48" fillId="0" borderId="0" xfId="0" applyNumberFormat="1" applyFont="1" applyFill="1" applyAlignment="1">
      <alignment/>
    </xf>
    <xf numFmtId="185" fontId="47" fillId="0" borderId="0" xfId="0" applyNumberFormat="1" applyFont="1" applyFill="1" applyAlignment="1">
      <alignment horizontal="right" vertical="center"/>
    </xf>
    <xf numFmtId="177" fontId="47" fillId="0" borderId="0" xfId="0" applyNumberFormat="1" applyFont="1" applyFill="1" applyAlignment="1">
      <alignment horizontal="right" vertical="center"/>
    </xf>
    <xf numFmtId="0" fontId="49" fillId="0" borderId="0" xfId="0" applyFont="1" applyFill="1" applyAlignment="1">
      <alignment/>
    </xf>
    <xf numFmtId="179" fontId="47" fillId="0" borderId="0" xfId="0" applyNumberFormat="1" applyFont="1" applyFill="1" applyAlignment="1">
      <alignment horizontal="left"/>
    </xf>
    <xf numFmtId="180" fontId="47" fillId="0" borderId="0" xfId="0" applyNumberFormat="1" applyFont="1" applyFill="1" applyAlignment="1">
      <alignment/>
    </xf>
    <xf numFmtId="179" fontId="50" fillId="0" borderId="0" xfId="0" applyNumberFormat="1" applyFont="1" applyFill="1" applyAlignment="1">
      <alignment/>
    </xf>
    <xf numFmtId="0" fontId="50" fillId="0" borderId="0" xfId="0" applyNumberFormat="1" applyFont="1" applyFill="1" applyBorder="1" applyAlignment="1">
      <alignment horizontal="right"/>
    </xf>
    <xf numFmtId="0" fontId="48" fillId="0" borderId="0" xfId="0" applyFont="1" applyFill="1" applyAlignment="1">
      <alignment vertical="center"/>
    </xf>
    <xf numFmtId="0" fontId="47" fillId="0" borderId="0" xfId="0" applyFont="1" applyFill="1" applyBorder="1" applyAlignment="1">
      <alignment/>
    </xf>
    <xf numFmtId="0" fontId="47" fillId="0" borderId="0" xfId="0" applyNumberFormat="1" applyFont="1" applyFill="1" applyAlignment="1">
      <alignment horizontal="center" vertical="center"/>
    </xf>
    <xf numFmtId="181" fontId="50" fillId="0" borderId="10" xfId="0" applyNumberFormat="1" applyFont="1" applyFill="1" applyBorder="1" applyAlignment="1">
      <alignment vertical="center" shrinkToFit="1"/>
    </xf>
    <xf numFmtId="0" fontId="46" fillId="0" borderId="0" xfId="0" applyFont="1" applyFill="1" applyAlignment="1">
      <alignment horizontal="right" vertical="center" wrapText="1"/>
    </xf>
    <xf numFmtId="0" fontId="50" fillId="0" borderId="11" xfId="0" applyFont="1" applyFill="1" applyBorder="1" applyAlignment="1">
      <alignment horizontal="left" vertical="center"/>
    </xf>
    <xf numFmtId="0" fontId="50" fillId="0" borderId="12" xfId="0" applyFont="1" applyFill="1" applyBorder="1" applyAlignment="1">
      <alignment horizontal="center" vertical="center"/>
    </xf>
    <xf numFmtId="176" fontId="51" fillId="0" borderId="12" xfId="0" applyNumberFormat="1" applyFont="1" applyFill="1" applyBorder="1" applyAlignment="1">
      <alignment vertical="center" shrinkToFit="1"/>
    </xf>
    <xf numFmtId="176" fontId="51" fillId="0" borderId="13" xfId="0" applyNumberFormat="1" applyFont="1" applyFill="1" applyBorder="1" applyAlignment="1">
      <alignment vertical="center" shrinkToFit="1"/>
    </xf>
    <xf numFmtId="0" fontId="50" fillId="0" borderId="14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left" vertical="center"/>
    </xf>
    <xf numFmtId="0" fontId="50" fillId="0" borderId="18" xfId="0" applyFont="1" applyFill="1" applyBorder="1" applyAlignment="1">
      <alignment horizontal="left" vertical="center"/>
    </xf>
    <xf numFmtId="0" fontId="50" fillId="0" borderId="19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 vertical="center"/>
    </xf>
    <xf numFmtId="0" fontId="50" fillId="0" borderId="21" xfId="0" applyFont="1" applyFill="1" applyBorder="1" applyAlignment="1">
      <alignment horizontal="left" vertical="center"/>
    </xf>
    <xf numFmtId="0" fontId="50" fillId="0" borderId="22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 vertical="center" shrinkToFit="1"/>
    </xf>
    <xf numFmtId="0" fontId="50" fillId="0" borderId="23" xfId="0" applyFont="1" applyFill="1" applyBorder="1" applyAlignment="1">
      <alignment horizontal="left" vertical="center"/>
    </xf>
    <xf numFmtId="0" fontId="50" fillId="0" borderId="24" xfId="0" applyFont="1" applyFill="1" applyBorder="1" applyAlignment="1">
      <alignment horizontal="left" vertical="center"/>
    </xf>
    <xf numFmtId="0" fontId="50" fillId="0" borderId="25" xfId="0" applyFont="1" applyFill="1" applyBorder="1" applyAlignment="1">
      <alignment horizontal="left" vertical="center"/>
    </xf>
    <xf numFmtId="0" fontId="50" fillId="0" borderId="26" xfId="0" applyFont="1" applyFill="1" applyBorder="1" applyAlignment="1">
      <alignment horizontal="left" vertical="center"/>
    </xf>
    <xf numFmtId="0" fontId="50" fillId="0" borderId="27" xfId="0" applyFont="1" applyFill="1" applyBorder="1" applyAlignment="1">
      <alignment horizontal="left" vertical="center"/>
    </xf>
    <xf numFmtId="0" fontId="50" fillId="0" borderId="28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left" vertical="center"/>
    </xf>
    <xf numFmtId="0" fontId="50" fillId="0" borderId="16" xfId="0" applyFont="1" applyFill="1" applyBorder="1" applyAlignment="1">
      <alignment horizontal="left" vertical="center"/>
    </xf>
    <xf numFmtId="0" fontId="50" fillId="0" borderId="29" xfId="0" applyFont="1" applyFill="1" applyBorder="1" applyAlignment="1">
      <alignment horizontal="left" vertical="center"/>
    </xf>
    <xf numFmtId="0" fontId="50" fillId="0" borderId="30" xfId="0" applyFont="1" applyFill="1" applyBorder="1" applyAlignment="1">
      <alignment horizontal="left" vertical="center"/>
    </xf>
    <xf numFmtId="0" fontId="50" fillId="0" borderId="31" xfId="0" applyFont="1" applyFill="1" applyBorder="1" applyAlignment="1">
      <alignment horizontal="center" vertical="center"/>
    </xf>
    <xf numFmtId="176" fontId="48" fillId="0" borderId="31" xfId="0" applyNumberFormat="1" applyFont="1" applyFill="1" applyBorder="1" applyAlignment="1" applyProtection="1">
      <alignment vertical="center" shrinkToFit="1"/>
      <protection locked="0"/>
    </xf>
    <xf numFmtId="176" fontId="48" fillId="0" borderId="32" xfId="0" applyNumberFormat="1" applyFont="1" applyFill="1" applyBorder="1" applyAlignment="1" applyProtection="1">
      <alignment vertical="center" shrinkToFit="1"/>
      <protection locked="0"/>
    </xf>
    <xf numFmtId="0" fontId="48" fillId="0" borderId="33" xfId="0" applyFont="1" applyFill="1" applyBorder="1" applyAlignment="1">
      <alignment horizontal="center" vertical="center" wrapText="1"/>
    </xf>
    <xf numFmtId="0" fontId="48" fillId="0" borderId="34" xfId="0" applyFont="1" applyFill="1" applyBorder="1" applyAlignment="1">
      <alignment horizontal="center" vertical="center" wrapText="1"/>
    </xf>
    <xf numFmtId="0" fontId="48" fillId="0" borderId="35" xfId="0" applyFont="1" applyFill="1" applyBorder="1" applyAlignment="1">
      <alignment horizontal="center" vertical="center" wrapText="1"/>
    </xf>
    <xf numFmtId="0" fontId="48" fillId="0" borderId="36" xfId="0" applyFont="1" applyFill="1" applyBorder="1" applyAlignment="1">
      <alignment horizontal="center" vertical="center" wrapText="1"/>
    </xf>
    <xf numFmtId="178" fontId="48" fillId="0" borderId="37" xfId="0" applyNumberFormat="1" applyFont="1" applyFill="1" applyBorder="1" applyAlignment="1" applyProtection="1">
      <alignment vertical="center" shrinkToFit="1"/>
      <protection locked="0"/>
    </xf>
    <xf numFmtId="176" fontId="48" fillId="0" borderId="38" xfId="0" applyNumberFormat="1" applyFont="1" applyFill="1" applyBorder="1" applyAlignment="1" applyProtection="1">
      <alignment vertical="center" shrinkToFit="1"/>
      <protection locked="0"/>
    </xf>
    <xf numFmtId="178" fontId="48" fillId="0" borderId="39" xfId="0" applyNumberFormat="1" applyFont="1" applyFill="1" applyBorder="1" applyAlignment="1" applyProtection="1">
      <alignment vertical="center" shrinkToFit="1"/>
      <protection locked="0"/>
    </xf>
    <xf numFmtId="176" fontId="48" fillId="0" borderId="40" xfId="0" applyNumberFormat="1" applyFont="1" applyFill="1" applyBorder="1" applyAlignment="1" applyProtection="1">
      <alignment vertical="center" shrinkToFit="1"/>
      <protection locked="0"/>
    </xf>
    <xf numFmtId="176" fontId="48" fillId="0" borderId="41" xfId="0" applyNumberFormat="1" applyFont="1" applyFill="1" applyBorder="1" applyAlignment="1" applyProtection="1">
      <alignment vertical="center" shrinkToFit="1"/>
      <protection locked="0"/>
    </xf>
    <xf numFmtId="182" fontId="48" fillId="0" borderId="0" xfId="0" applyNumberFormat="1" applyFont="1" applyFill="1" applyAlignment="1">
      <alignment horizontal="center" vertical="center"/>
    </xf>
    <xf numFmtId="176" fontId="47" fillId="0" borderId="0" xfId="0" applyNumberFormat="1" applyFont="1" applyFill="1" applyAlignment="1">
      <alignment horizontal="right" vertical="center"/>
    </xf>
    <xf numFmtId="0" fontId="52" fillId="0" borderId="0" xfId="0" applyFont="1" applyFill="1" applyAlignment="1">
      <alignment/>
    </xf>
    <xf numFmtId="56" fontId="46" fillId="0" borderId="0" xfId="0" applyNumberFormat="1" applyFont="1" applyFill="1" applyAlignment="1">
      <alignment/>
    </xf>
    <xf numFmtId="0" fontId="48" fillId="0" borderId="0" xfId="0" applyNumberFormat="1" applyFont="1" applyFill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178" fontId="50" fillId="0" borderId="0" xfId="0" applyNumberFormat="1" applyFont="1" applyFill="1" applyBorder="1" applyAlignment="1">
      <alignment vertical="center"/>
    </xf>
    <xf numFmtId="0" fontId="50" fillId="0" borderId="0" xfId="0" applyNumberFormat="1" applyFont="1" applyFill="1" applyBorder="1" applyAlignment="1">
      <alignment horizontal="left" vertical="center"/>
    </xf>
    <xf numFmtId="0" fontId="50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left" vertical="top"/>
    </xf>
    <xf numFmtId="0" fontId="46" fillId="0" borderId="0" xfId="0" applyFont="1" applyFill="1" applyBorder="1" applyAlignment="1">
      <alignment horizontal="left" vertical="center"/>
    </xf>
    <xf numFmtId="0" fontId="48" fillId="0" borderId="42" xfId="0" applyFont="1" applyFill="1" applyBorder="1" applyAlignment="1">
      <alignment horizontal="center" vertical="center"/>
    </xf>
    <xf numFmtId="0" fontId="48" fillId="0" borderId="43" xfId="0" applyFont="1" applyFill="1" applyBorder="1" applyAlignment="1">
      <alignment horizontal="center" vertical="center" wrapText="1"/>
    </xf>
    <xf numFmtId="0" fontId="48" fillId="0" borderId="42" xfId="0" applyFont="1" applyFill="1" applyBorder="1" applyAlignment="1">
      <alignment horizontal="center" vertical="center" wrapText="1"/>
    </xf>
    <xf numFmtId="0" fontId="48" fillId="0" borderId="44" xfId="0" applyFont="1" applyFill="1" applyBorder="1" applyAlignment="1">
      <alignment horizontal="center" vertical="center" wrapText="1"/>
    </xf>
    <xf numFmtId="177" fontId="50" fillId="0" borderId="0" xfId="0" applyNumberFormat="1" applyFont="1" applyFill="1" applyAlignment="1">
      <alignment horizontal="right" vertical="center"/>
    </xf>
    <xf numFmtId="0" fontId="48" fillId="0" borderId="45" xfId="0" applyFont="1" applyFill="1" applyBorder="1" applyAlignment="1">
      <alignment horizontal="center" vertical="center"/>
    </xf>
    <xf numFmtId="0" fontId="48" fillId="0" borderId="46" xfId="0" applyFont="1" applyFill="1" applyBorder="1" applyAlignment="1">
      <alignment horizontal="center" vertical="center"/>
    </xf>
    <xf numFmtId="0" fontId="48" fillId="0" borderId="47" xfId="0" applyFont="1" applyFill="1" applyBorder="1" applyAlignment="1">
      <alignment horizontal="center" vertical="center" wrapText="1"/>
    </xf>
    <xf numFmtId="0" fontId="48" fillId="0" borderId="45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8" fillId="0" borderId="48" xfId="0" applyFont="1" applyFill="1" applyBorder="1" applyAlignment="1">
      <alignment horizontal="center" vertical="center"/>
    </xf>
    <xf numFmtId="0" fontId="48" fillId="0" borderId="49" xfId="0" applyFont="1" applyFill="1" applyBorder="1" applyAlignment="1">
      <alignment horizontal="center" vertical="center"/>
    </xf>
    <xf numFmtId="0" fontId="48" fillId="0" borderId="50" xfId="0" applyFont="1" applyFill="1" applyBorder="1" applyAlignment="1">
      <alignment horizontal="center" vertical="center"/>
    </xf>
    <xf numFmtId="0" fontId="48" fillId="0" borderId="48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178" fontId="48" fillId="0" borderId="38" xfId="0" applyNumberFormat="1" applyFont="1" applyFill="1" applyBorder="1" applyAlignment="1" applyProtection="1">
      <alignment vertical="center" shrinkToFit="1"/>
      <protection locked="0"/>
    </xf>
    <xf numFmtId="178" fontId="48" fillId="0" borderId="41" xfId="0" applyNumberFormat="1" applyFont="1" applyFill="1" applyBorder="1" applyAlignment="1" applyProtection="1">
      <alignment vertical="center" shrinkToFit="1"/>
      <protection locked="0"/>
    </xf>
    <xf numFmtId="178" fontId="48" fillId="0" borderId="45" xfId="0" applyNumberFormat="1" applyFont="1" applyFill="1" applyBorder="1" applyAlignment="1">
      <alignment vertical="center"/>
    </xf>
    <xf numFmtId="176" fontId="48" fillId="0" borderId="51" xfId="0" applyNumberFormat="1" applyFont="1" applyFill="1" applyBorder="1" applyAlignment="1">
      <alignment vertical="center"/>
    </xf>
    <xf numFmtId="178" fontId="48" fillId="0" borderId="52" xfId="0" applyNumberFormat="1" applyFont="1" applyFill="1" applyBorder="1" applyAlignment="1" applyProtection="1">
      <alignment vertical="center" shrinkToFit="1"/>
      <protection locked="0"/>
    </xf>
    <xf numFmtId="178" fontId="48" fillId="0" borderId="53" xfId="0" applyNumberFormat="1" applyFont="1" applyFill="1" applyBorder="1" applyAlignment="1" applyProtection="1">
      <alignment vertical="center" shrinkToFit="1"/>
      <protection locked="0"/>
    </xf>
    <xf numFmtId="178" fontId="48" fillId="0" borderId="54" xfId="0" applyNumberFormat="1" applyFont="1" applyFill="1" applyBorder="1" applyAlignment="1">
      <alignment vertical="center"/>
    </xf>
    <xf numFmtId="178" fontId="48" fillId="0" borderId="55" xfId="0" applyNumberFormat="1" applyFont="1" applyFill="1" applyBorder="1" applyAlignment="1">
      <alignment vertical="center"/>
    </xf>
    <xf numFmtId="178" fontId="48" fillId="0" borderId="51" xfId="0" applyNumberFormat="1" applyFont="1" applyFill="1" applyBorder="1" applyAlignment="1">
      <alignment vertical="center"/>
    </xf>
    <xf numFmtId="178" fontId="48" fillId="0" borderId="47" xfId="0" applyNumberFormat="1" applyFont="1" applyFill="1" applyBorder="1" applyAlignment="1">
      <alignment vertical="center"/>
    </xf>
    <xf numFmtId="178" fontId="48" fillId="0" borderId="56" xfId="0" applyNumberFormat="1" applyFont="1" applyFill="1" applyBorder="1" applyAlignment="1">
      <alignment vertical="center"/>
    </xf>
    <xf numFmtId="178" fontId="48" fillId="0" borderId="57" xfId="0" applyNumberFormat="1" applyFont="1" applyFill="1" applyBorder="1" applyAlignment="1">
      <alignment vertical="center"/>
    </xf>
    <xf numFmtId="0" fontId="48" fillId="0" borderId="58" xfId="0" applyFont="1" applyFill="1" applyBorder="1" applyAlignment="1">
      <alignment horizontal="left" vertical="center"/>
    </xf>
    <xf numFmtId="0" fontId="48" fillId="0" borderId="44" xfId="0" applyFont="1" applyFill="1" applyBorder="1" applyAlignment="1">
      <alignment horizontal="center" vertical="center"/>
    </xf>
    <xf numFmtId="0" fontId="50" fillId="0" borderId="45" xfId="0" applyFont="1" applyFill="1" applyBorder="1" applyAlignment="1">
      <alignment horizontal="center" vertical="center"/>
    </xf>
    <xf numFmtId="0" fontId="48" fillId="0" borderId="59" xfId="0" applyFont="1" applyFill="1" applyBorder="1" applyAlignment="1">
      <alignment horizontal="left" vertical="center"/>
    </xf>
    <xf numFmtId="176" fontId="50" fillId="0" borderId="0" xfId="0" applyNumberFormat="1" applyFont="1" applyFill="1" applyAlignment="1">
      <alignment horizontal="right" vertical="center"/>
    </xf>
    <xf numFmtId="0" fontId="48" fillId="0" borderId="60" xfId="0" applyFont="1" applyFill="1" applyBorder="1" applyAlignment="1">
      <alignment horizontal="center" vertical="center"/>
    </xf>
    <xf numFmtId="0" fontId="50" fillId="0" borderId="58" xfId="0" applyFont="1" applyFill="1" applyBorder="1" applyAlignment="1">
      <alignment horizontal="left" vertical="center"/>
    </xf>
    <xf numFmtId="0" fontId="50" fillId="0" borderId="45" xfId="0" applyFont="1" applyFill="1" applyBorder="1" applyAlignment="1">
      <alignment horizontal="left" vertical="center"/>
    </xf>
    <xf numFmtId="0" fontId="53" fillId="0" borderId="0" xfId="0" applyFont="1" applyFill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178" fontId="48" fillId="0" borderId="61" xfId="0" applyNumberFormat="1" applyFont="1" applyFill="1" applyBorder="1" applyAlignment="1" applyProtection="1">
      <alignment vertical="center" shrinkToFit="1"/>
      <protection/>
    </xf>
    <xf numFmtId="178" fontId="48" fillId="0" borderId="62" xfId="0" applyNumberFormat="1" applyFont="1" applyFill="1" applyBorder="1" applyAlignment="1" applyProtection="1">
      <alignment vertical="center" shrinkToFit="1"/>
      <protection/>
    </xf>
    <xf numFmtId="178" fontId="48" fillId="0" borderId="63" xfId="0" applyNumberFormat="1" applyFont="1" applyFill="1" applyBorder="1" applyAlignment="1" applyProtection="1">
      <alignment vertical="center" shrinkToFit="1"/>
      <protection/>
    </xf>
    <xf numFmtId="178" fontId="48" fillId="0" borderId="64" xfId="0" applyNumberFormat="1" applyFont="1" applyFill="1" applyBorder="1" applyAlignment="1" applyProtection="1">
      <alignment vertical="center" shrinkToFit="1"/>
      <protection/>
    </xf>
    <xf numFmtId="178" fontId="48" fillId="0" borderId="37" xfId="0" applyNumberFormat="1" applyFont="1" applyFill="1" applyBorder="1" applyAlignment="1" applyProtection="1">
      <alignment vertical="center" shrinkToFit="1"/>
      <protection/>
    </xf>
    <xf numFmtId="178" fontId="48" fillId="0" borderId="65" xfId="0" applyNumberFormat="1" applyFont="1" applyFill="1" applyBorder="1" applyAlignment="1" applyProtection="1">
      <alignment vertical="center" shrinkToFit="1"/>
      <protection/>
    </xf>
    <xf numFmtId="178" fontId="48" fillId="0" borderId="38" xfId="0" applyNumberFormat="1" applyFont="1" applyFill="1" applyBorder="1" applyAlignment="1" applyProtection="1">
      <alignment vertical="center" shrinkToFit="1"/>
      <protection/>
    </xf>
    <xf numFmtId="178" fontId="48" fillId="0" borderId="66" xfId="0" applyNumberFormat="1" applyFont="1" applyFill="1" applyBorder="1" applyAlignment="1" applyProtection="1">
      <alignment vertical="center" shrinkToFit="1"/>
      <protection/>
    </xf>
    <xf numFmtId="178" fontId="48" fillId="0" borderId="67" xfId="0" applyNumberFormat="1" applyFont="1" applyFill="1" applyBorder="1" applyAlignment="1" applyProtection="1">
      <alignment vertical="center" shrinkToFit="1"/>
      <protection/>
    </xf>
    <xf numFmtId="178" fontId="48" fillId="0" borderId="68" xfId="0" applyNumberFormat="1" applyFont="1" applyFill="1" applyBorder="1" applyAlignment="1" applyProtection="1">
      <alignment vertical="center" shrinkToFit="1"/>
      <protection/>
    </xf>
    <xf numFmtId="178" fontId="48" fillId="0" borderId="69" xfId="0" applyNumberFormat="1" applyFont="1" applyFill="1" applyBorder="1" applyAlignment="1" applyProtection="1">
      <alignment vertical="center" shrinkToFit="1"/>
      <protection/>
    </xf>
    <xf numFmtId="178" fontId="48" fillId="0" borderId="70" xfId="0" applyNumberFormat="1" applyFont="1" applyFill="1" applyBorder="1" applyAlignment="1" applyProtection="1">
      <alignment vertical="center" shrinkToFit="1"/>
      <protection/>
    </xf>
    <xf numFmtId="178" fontId="48" fillId="0" borderId="71" xfId="0" applyNumberFormat="1" applyFont="1" applyFill="1" applyBorder="1" applyAlignment="1" applyProtection="1">
      <alignment vertical="center" shrinkToFit="1"/>
      <protection/>
    </xf>
    <xf numFmtId="178" fontId="48" fillId="0" borderId="72" xfId="0" applyNumberFormat="1" applyFont="1" applyFill="1" applyBorder="1" applyAlignment="1" applyProtection="1">
      <alignment vertical="center" shrinkToFit="1"/>
      <protection/>
    </xf>
    <xf numFmtId="176" fontId="48" fillId="0" borderId="63" xfId="0" applyNumberFormat="1" applyFont="1" applyFill="1" applyBorder="1" applyAlignment="1" applyProtection="1">
      <alignment vertical="center" shrinkToFit="1"/>
      <protection/>
    </xf>
    <xf numFmtId="178" fontId="48" fillId="0" borderId="37" xfId="0" applyNumberFormat="1" applyFont="1" applyFill="1" applyBorder="1" applyAlignment="1">
      <alignment vertical="center" shrinkToFit="1"/>
    </xf>
    <xf numFmtId="178" fontId="48" fillId="0" borderId="73" xfId="0" applyNumberFormat="1" applyFont="1" applyFill="1" applyBorder="1" applyAlignment="1" applyProtection="1">
      <alignment vertical="center" shrinkToFit="1"/>
      <protection/>
    </xf>
    <xf numFmtId="178" fontId="48" fillId="0" borderId="39" xfId="0" applyNumberFormat="1" applyFont="1" applyFill="1" applyBorder="1" applyAlignment="1">
      <alignment vertical="center" shrinkToFit="1"/>
    </xf>
    <xf numFmtId="178" fontId="48" fillId="0" borderId="74" xfId="0" applyNumberFormat="1" applyFont="1" applyFill="1" applyBorder="1" applyAlignment="1" applyProtection="1">
      <alignment vertical="center" shrinkToFit="1"/>
      <protection/>
    </xf>
    <xf numFmtId="178" fontId="48" fillId="0" borderId="75" xfId="0" applyNumberFormat="1" applyFont="1" applyFill="1" applyBorder="1" applyAlignment="1" applyProtection="1">
      <alignment vertical="center" shrinkToFit="1"/>
      <protection/>
    </xf>
    <xf numFmtId="178" fontId="48" fillId="0" borderId="76" xfId="0" applyNumberFormat="1" applyFont="1" applyFill="1" applyBorder="1" applyAlignment="1" applyProtection="1">
      <alignment vertical="center" shrinkToFit="1"/>
      <protection/>
    </xf>
    <xf numFmtId="178" fontId="48" fillId="0" borderId="77" xfId="0" applyNumberFormat="1" applyFont="1" applyFill="1" applyBorder="1" applyAlignment="1" applyProtection="1">
      <alignment vertical="center" shrinkToFit="1"/>
      <protection/>
    </xf>
    <xf numFmtId="178" fontId="48" fillId="0" borderId="67" xfId="0" applyNumberFormat="1" applyFont="1" applyFill="1" applyBorder="1" applyAlignment="1">
      <alignment vertical="center" shrinkToFit="1"/>
    </xf>
    <xf numFmtId="178" fontId="48" fillId="0" borderId="68" xfId="0" applyNumberFormat="1" applyFont="1" applyFill="1" applyBorder="1" applyAlignment="1">
      <alignment vertical="center" shrinkToFit="1"/>
    </xf>
    <xf numFmtId="178" fontId="48" fillId="0" borderId="46" xfId="0" applyNumberFormat="1" applyFont="1" applyFill="1" applyBorder="1" applyAlignment="1">
      <alignment vertical="center"/>
    </xf>
    <xf numFmtId="178" fontId="48" fillId="0" borderId="78" xfId="0" applyNumberFormat="1" applyFont="1" applyFill="1" applyBorder="1" applyAlignment="1">
      <alignment vertical="center"/>
    </xf>
    <xf numFmtId="176" fontId="48" fillId="0" borderId="79" xfId="0" applyNumberFormat="1" applyFont="1" applyFill="1" applyBorder="1" applyAlignment="1">
      <alignment vertical="center"/>
    </xf>
    <xf numFmtId="178" fontId="48" fillId="0" borderId="80" xfId="0" applyNumberFormat="1" applyFont="1" applyFill="1" applyBorder="1" applyAlignment="1">
      <alignment vertical="center"/>
    </xf>
    <xf numFmtId="178" fontId="48" fillId="0" borderId="81" xfId="0" applyNumberFormat="1" applyFont="1" applyFill="1" applyBorder="1" applyAlignment="1">
      <alignment vertical="center"/>
    </xf>
    <xf numFmtId="178" fontId="48" fillId="0" borderId="79" xfId="0" applyNumberFormat="1" applyFont="1" applyFill="1" applyBorder="1" applyAlignment="1">
      <alignment vertical="center"/>
    </xf>
    <xf numFmtId="178" fontId="48" fillId="0" borderId="42" xfId="0" applyNumberFormat="1" applyFont="1" applyFill="1" applyBorder="1" applyAlignment="1">
      <alignment vertical="center"/>
    </xf>
    <xf numFmtId="178" fontId="48" fillId="0" borderId="44" xfId="0" applyNumberFormat="1" applyFont="1" applyFill="1" applyBorder="1" applyAlignment="1">
      <alignment vertical="center"/>
    </xf>
    <xf numFmtId="178" fontId="48" fillId="0" borderId="43" xfId="0" applyNumberFormat="1" applyFont="1" applyFill="1" applyBorder="1" applyAlignment="1">
      <alignment vertical="center"/>
    </xf>
    <xf numFmtId="178" fontId="48" fillId="0" borderId="60" xfId="0" applyNumberFormat="1" applyFont="1" applyFill="1" applyBorder="1" applyAlignment="1">
      <alignment vertical="center"/>
    </xf>
    <xf numFmtId="178" fontId="48" fillId="0" borderId="82" xfId="0" applyNumberFormat="1" applyFont="1" applyFill="1" applyBorder="1" applyAlignment="1">
      <alignment vertical="center"/>
    </xf>
    <xf numFmtId="178" fontId="48" fillId="0" borderId="34" xfId="0" applyNumberFormat="1" applyFont="1" applyFill="1" applyBorder="1" applyAlignment="1">
      <alignment vertical="center"/>
    </xf>
    <xf numFmtId="0" fontId="48" fillId="0" borderId="58" xfId="0" applyFont="1" applyFill="1" applyBorder="1" applyAlignment="1">
      <alignment horizontal="left" vertical="center"/>
    </xf>
    <xf numFmtId="0" fontId="48" fillId="0" borderId="45" xfId="0" applyFont="1" applyFill="1" applyBorder="1" applyAlignment="1">
      <alignment horizontal="left" vertical="center"/>
    </xf>
    <xf numFmtId="0" fontId="48" fillId="0" borderId="83" xfId="0" applyFont="1" applyFill="1" applyBorder="1" applyAlignment="1">
      <alignment horizontal="left" vertical="center"/>
    </xf>
    <xf numFmtId="0" fontId="48" fillId="0" borderId="54" xfId="0" applyFont="1" applyFill="1" applyBorder="1" applyAlignment="1">
      <alignment horizontal="left" vertical="center"/>
    </xf>
    <xf numFmtId="0" fontId="48" fillId="0" borderId="44" xfId="0" applyFont="1" applyFill="1" applyBorder="1" applyAlignment="1">
      <alignment horizontal="center" vertical="center"/>
    </xf>
    <xf numFmtId="0" fontId="48" fillId="0" borderId="84" xfId="0" applyFont="1" applyFill="1" applyBorder="1" applyAlignment="1">
      <alignment horizontal="center" vertical="center"/>
    </xf>
    <xf numFmtId="0" fontId="50" fillId="0" borderId="59" xfId="0" applyFont="1" applyFill="1" applyBorder="1" applyAlignment="1">
      <alignment horizontal="center" vertical="center"/>
    </xf>
    <xf numFmtId="0" fontId="50" fillId="0" borderId="42" xfId="0" applyFont="1" applyFill="1" applyBorder="1" applyAlignment="1">
      <alignment horizontal="center" vertical="center"/>
    </xf>
    <xf numFmtId="0" fontId="50" fillId="0" borderId="85" xfId="0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horizontal="center" vertical="center"/>
    </xf>
    <xf numFmtId="0" fontId="50" fillId="0" borderId="58" xfId="0" applyFont="1" applyFill="1" applyBorder="1" applyAlignment="1">
      <alignment horizontal="center" vertical="center"/>
    </xf>
    <xf numFmtId="0" fontId="50" fillId="0" borderId="45" xfId="0" applyFont="1" applyFill="1" applyBorder="1" applyAlignment="1">
      <alignment horizontal="center" vertical="center"/>
    </xf>
    <xf numFmtId="0" fontId="48" fillId="0" borderId="86" xfId="0" applyFont="1" applyFill="1" applyBorder="1" applyAlignment="1">
      <alignment horizontal="left" vertical="center"/>
    </xf>
    <xf numFmtId="0" fontId="48" fillId="0" borderId="55" xfId="0" applyFont="1" applyFill="1" applyBorder="1" applyAlignment="1">
      <alignment horizontal="left" vertical="center"/>
    </xf>
    <xf numFmtId="0" fontId="48" fillId="0" borderId="59" xfId="0" applyFont="1" applyFill="1" applyBorder="1" applyAlignment="1">
      <alignment horizontal="left" vertical="center"/>
    </xf>
    <xf numFmtId="0" fontId="48" fillId="0" borderId="42" xfId="0" applyFont="1" applyFill="1" applyBorder="1" applyAlignment="1">
      <alignment horizontal="left" vertical="center"/>
    </xf>
    <xf numFmtId="0" fontId="48" fillId="0" borderId="87" xfId="0" applyFont="1" applyFill="1" applyBorder="1" applyAlignment="1">
      <alignment horizontal="center" vertical="center"/>
    </xf>
    <xf numFmtId="0" fontId="48" fillId="0" borderId="88" xfId="0" applyFont="1" applyFill="1" applyBorder="1" applyAlignment="1">
      <alignment horizontal="center" vertical="center"/>
    </xf>
    <xf numFmtId="0" fontId="48" fillId="0" borderId="89" xfId="0" applyFont="1" applyFill="1" applyBorder="1" applyAlignment="1">
      <alignment horizontal="center" vertical="center"/>
    </xf>
    <xf numFmtId="0" fontId="48" fillId="0" borderId="90" xfId="0" applyFont="1" applyFill="1" applyBorder="1" applyAlignment="1">
      <alignment horizontal="center" vertical="center"/>
    </xf>
    <xf numFmtId="176" fontId="50" fillId="0" borderId="0" xfId="0" applyNumberFormat="1" applyFont="1" applyFill="1" applyAlignment="1">
      <alignment horizontal="right" vertical="center"/>
    </xf>
    <xf numFmtId="0" fontId="48" fillId="0" borderId="91" xfId="0" applyFont="1" applyFill="1" applyBorder="1" applyAlignment="1">
      <alignment horizontal="center" vertical="center"/>
    </xf>
    <xf numFmtId="0" fontId="48" fillId="0" borderId="92" xfId="0" applyFont="1" applyFill="1" applyBorder="1" applyAlignment="1">
      <alignment horizontal="center" vertical="center"/>
    </xf>
    <xf numFmtId="0" fontId="48" fillId="0" borderId="93" xfId="0" applyFont="1" applyFill="1" applyBorder="1" applyAlignment="1">
      <alignment horizontal="center" vertical="center"/>
    </xf>
    <xf numFmtId="0" fontId="48" fillId="0" borderId="60" xfId="0" applyFont="1" applyFill="1" applyBorder="1" applyAlignment="1">
      <alignment horizontal="center" vertical="center"/>
    </xf>
    <xf numFmtId="0" fontId="48" fillId="0" borderId="78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183" fontId="52" fillId="0" borderId="0" xfId="0" applyNumberFormat="1" applyFont="1" applyFill="1" applyAlignment="1">
      <alignment horizontal="center" vertical="center"/>
    </xf>
    <xf numFmtId="183" fontId="55" fillId="0" borderId="0" xfId="0" applyNumberFormat="1" applyFont="1" applyFill="1" applyAlignment="1">
      <alignment horizontal="center" vertical="center"/>
    </xf>
    <xf numFmtId="178" fontId="52" fillId="0" borderId="94" xfId="0" applyNumberFormat="1" applyFont="1" applyFill="1" applyBorder="1" applyAlignment="1">
      <alignment vertical="center"/>
    </xf>
    <xf numFmtId="178" fontId="52" fillId="0" borderId="95" xfId="0" applyNumberFormat="1" applyFont="1" applyFill="1" applyBorder="1" applyAlignment="1">
      <alignment vertical="center"/>
    </xf>
    <xf numFmtId="0" fontId="48" fillId="0" borderId="96" xfId="0" applyFont="1" applyFill="1" applyBorder="1" applyAlignment="1">
      <alignment horizontal="center" vertical="center"/>
    </xf>
    <xf numFmtId="178" fontId="52" fillId="0" borderId="28" xfId="0" applyNumberFormat="1" applyFont="1" applyFill="1" applyBorder="1" applyAlignment="1">
      <alignment vertical="center"/>
    </xf>
    <xf numFmtId="0" fontId="48" fillId="0" borderId="97" xfId="0" applyFont="1" applyFill="1" applyBorder="1" applyAlignment="1">
      <alignment horizontal="center" vertical="center"/>
    </xf>
    <xf numFmtId="0" fontId="50" fillId="0" borderId="83" xfId="0" applyFont="1" applyFill="1" applyBorder="1" applyAlignment="1">
      <alignment horizontal="left" vertical="center"/>
    </xf>
    <xf numFmtId="0" fontId="50" fillId="0" borderId="54" xfId="0" applyFont="1" applyFill="1" applyBorder="1" applyAlignment="1">
      <alignment horizontal="left" vertical="center"/>
    </xf>
    <xf numFmtId="178" fontId="52" fillId="0" borderId="27" xfId="0" applyNumberFormat="1" applyFont="1" applyFill="1" applyBorder="1" applyAlignment="1">
      <alignment vertical="center"/>
    </xf>
    <xf numFmtId="178" fontId="52" fillId="0" borderId="98" xfId="0" applyNumberFormat="1" applyFont="1" applyFill="1" applyBorder="1" applyAlignment="1">
      <alignment vertical="center"/>
    </xf>
    <xf numFmtId="180" fontId="46" fillId="0" borderId="12" xfId="0" applyNumberFormat="1" applyFont="1" applyFill="1" applyBorder="1" applyAlignment="1">
      <alignment horizontal="left" vertical="center"/>
    </xf>
    <xf numFmtId="0" fontId="50" fillId="0" borderId="58" xfId="0" applyFont="1" applyFill="1" applyBorder="1" applyAlignment="1">
      <alignment horizontal="left" vertical="center"/>
    </xf>
    <xf numFmtId="0" fontId="50" fillId="0" borderId="45" xfId="0" applyFont="1" applyFill="1" applyBorder="1" applyAlignment="1">
      <alignment horizontal="left" vertical="center"/>
    </xf>
    <xf numFmtId="0" fontId="48" fillId="0" borderId="99" xfId="0" applyFont="1" applyFill="1" applyBorder="1" applyAlignment="1">
      <alignment horizontal="center" vertical="center"/>
    </xf>
    <xf numFmtId="0" fontId="48" fillId="0" borderId="94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48" fillId="0" borderId="100" xfId="0" applyFont="1" applyFill="1" applyBorder="1" applyAlignment="1">
      <alignment horizontal="center" vertical="center"/>
    </xf>
    <xf numFmtId="0" fontId="48" fillId="0" borderId="101" xfId="0" applyFont="1" applyFill="1" applyBorder="1" applyAlignment="1">
      <alignment horizontal="center" vertical="center"/>
    </xf>
    <xf numFmtId="0" fontId="48" fillId="0" borderId="102" xfId="0" applyFont="1" applyFill="1" applyBorder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48" fillId="0" borderId="103" xfId="0" applyFont="1" applyFill="1" applyBorder="1" applyAlignment="1">
      <alignment horizontal="center" vertical="center"/>
    </xf>
    <xf numFmtId="0" fontId="48" fillId="0" borderId="104" xfId="0" applyFont="1" applyFill="1" applyBorder="1" applyAlignment="1">
      <alignment horizontal="center" vertical="center"/>
    </xf>
    <xf numFmtId="0" fontId="48" fillId="0" borderId="104" xfId="0" applyFont="1" applyFill="1" applyBorder="1" applyAlignment="1">
      <alignment horizontal="center" vertical="center" wrapText="1"/>
    </xf>
    <xf numFmtId="0" fontId="48" fillId="0" borderId="105" xfId="0" applyFont="1" applyFill="1" applyBorder="1" applyAlignment="1">
      <alignment horizontal="center" vertical="center" wrapText="1"/>
    </xf>
    <xf numFmtId="0" fontId="48" fillId="0" borderId="106" xfId="0" applyFont="1" applyFill="1" applyBorder="1" applyAlignment="1">
      <alignment horizontal="center" vertical="center"/>
    </xf>
    <xf numFmtId="0" fontId="48" fillId="0" borderId="107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left" vertical="center" shrinkToFit="1"/>
    </xf>
    <xf numFmtId="0" fontId="50" fillId="0" borderId="25" xfId="0" applyFont="1" applyFill="1" applyBorder="1" applyAlignment="1">
      <alignment horizontal="left" vertical="center" shrinkToFit="1"/>
    </xf>
    <xf numFmtId="0" fontId="50" fillId="0" borderId="27" xfId="0" applyFont="1" applyFill="1" applyBorder="1" applyAlignment="1">
      <alignment horizontal="left" vertical="center" shrinkToFit="1"/>
    </xf>
    <xf numFmtId="0" fontId="50" fillId="0" borderId="28" xfId="0" applyFont="1" applyFill="1" applyBorder="1" applyAlignment="1">
      <alignment horizontal="left" vertical="center" shrinkToFit="1"/>
    </xf>
    <xf numFmtId="0" fontId="50" fillId="0" borderId="108" xfId="0" applyFont="1" applyFill="1" applyBorder="1" applyAlignment="1">
      <alignment horizontal="left" vertical="center"/>
    </xf>
    <xf numFmtId="0" fontId="50" fillId="0" borderId="109" xfId="0" applyFont="1" applyFill="1" applyBorder="1" applyAlignment="1">
      <alignment horizontal="left" vertical="center"/>
    </xf>
    <xf numFmtId="0" fontId="50" fillId="0" borderId="110" xfId="0" applyFont="1" applyFill="1" applyBorder="1" applyAlignment="1">
      <alignment horizontal="left" vertical="center"/>
    </xf>
    <xf numFmtId="0" fontId="56" fillId="0" borderId="25" xfId="0" applyFont="1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U51"/>
  <sheetViews>
    <sheetView tabSelected="1" zoomScale="60" zoomScaleNormal="60" zoomScalePageLayoutView="0" workbookViewId="0" topLeftCell="A1">
      <selection activeCell="O4" sqref="O4"/>
    </sheetView>
  </sheetViews>
  <sheetFormatPr defaultColWidth="0" defaultRowHeight="13.5" zeroHeight="1"/>
  <cols>
    <col min="1" max="1" width="4.625" style="1" customWidth="1"/>
    <col min="2" max="2" width="3.75390625" style="1" customWidth="1"/>
    <col min="3" max="4" width="6.125" style="1" customWidth="1"/>
    <col min="5" max="5" width="20.625" style="1" customWidth="1"/>
    <col min="6" max="16" width="16.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F1" s="167" t="s">
        <v>21</v>
      </c>
      <c r="G1" s="167"/>
      <c r="H1" s="167"/>
      <c r="I1" s="167"/>
      <c r="J1" s="167"/>
      <c r="K1" s="167"/>
      <c r="L1" s="167"/>
      <c r="M1" s="167"/>
      <c r="N1" s="167"/>
      <c r="O1" s="4"/>
    </row>
    <row r="2" spans="5:16" ht="45" customHeight="1">
      <c r="E2" s="5"/>
      <c r="F2" s="168" t="s">
        <v>91</v>
      </c>
      <c r="G2" s="168"/>
      <c r="H2" s="168"/>
      <c r="I2" s="168"/>
      <c r="J2" s="168"/>
      <c r="K2" s="169"/>
      <c r="L2" s="169"/>
      <c r="M2" s="169"/>
      <c r="N2" s="169"/>
      <c r="O2" s="161">
        <v>41009</v>
      </c>
      <c r="P2" s="161"/>
    </row>
    <row r="3" spans="6:17" ht="30" customHeight="1">
      <c r="F3" s="57"/>
      <c r="G3" s="57"/>
      <c r="H3" s="57"/>
      <c r="I3" s="57"/>
      <c r="J3" s="57"/>
      <c r="N3" s="58"/>
      <c r="O3" s="161" t="s">
        <v>0</v>
      </c>
      <c r="P3" s="161"/>
      <c r="Q3" s="10"/>
    </row>
    <row r="4" spans="3:17" ht="45" customHeight="1">
      <c r="C4" s="59" t="s">
        <v>22</v>
      </c>
      <c r="F4" s="57"/>
      <c r="G4" s="60"/>
      <c r="H4" s="57"/>
      <c r="I4" s="57"/>
      <c r="J4" s="57"/>
      <c r="M4" s="61" t="s">
        <v>75</v>
      </c>
      <c r="N4" s="58"/>
      <c r="P4" s="99"/>
      <c r="Q4" s="10"/>
    </row>
    <row r="5" spans="6:17" ht="7.5" customHeight="1" thickBot="1">
      <c r="F5" s="57"/>
      <c r="G5" s="57"/>
      <c r="H5" s="57"/>
      <c r="I5" s="57"/>
      <c r="J5" s="57"/>
      <c r="N5" s="58"/>
      <c r="O5" s="99"/>
      <c r="P5" s="99"/>
      <c r="Q5" s="10"/>
    </row>
    <row r="6" spans="3:19" ht="45" customHeight="1">
      <c r="C6" s="157" t="s">
        <v>20</v>
      </c>
      <c r="D6" s="158"/>
      <c r="E6" s="159"/>
      <c r="F6" s="160" t="s">
        <v>80</v>
      </c>
      <c r="G6" s="159"/>
      <c r="H6" s="158" t="s">
        <v>81</v>
      </c>
      <c r="I6" s="158"/>
      <c r="J6" s="160" t="s">
        <v>82</v>
      </c>
      <c r="K6" s="174"/>
      <c r="L6" s="158" t="s">
        <v>85</v>
      </c>
      <c r="M6" s="172"/>
      <c r="P6" s="58"/>
      <c r="Q6" s="99"/>
      <c r="R6" s="99"/>
      <c r="S6" s="10"/>
    </row>
    <row r="7" spans="3:19" ht="45" customHeight="1" thickBot="1">
      <c r="C7" s="182" t="s">
        <v>19</v>
      </c>
      <c r="D7" s="183"/>
      <c r="E7" s="183"/>
      <c r="F7" s="177">
        <v>38802</v>
      </c>
      <c r="G7" s="171"/>
      <c r="H7" s="170">
        <v>33102</v>
      </c>
      <c r="I7" s="171"/>
      <c r="J7" s="177">
        <v>18082</v>
      </c>
      <c r="K7" s="178"/>
      <c r="L7" s="170">
        <f>SUM(F7:K7)</f>
        <v>89986</v>
      </c>
      <c r="M7" s="173"/>
      <c r="P7" s="58"/>
      <c r="Q7" s="99"/>
      <c r="R7" s="99"/>
      <c r="S7" s="10"/>
    </row>
    <row r="8" spans="3:21" ht="30" customHeight="1">
      <c r="C8" s="62"/>
      <c r="D8" s="62"/>
      <c r="E8" s="62"/>
      <c r="F8" s="63"/>
      <c r="G8" s="63"/>
      <c r="H8" s="63"/>
      <c r="I8" s="63"/>
      <c r="J8" s="63"/>
      <c r="K8" s="63"/>
      <c r="L8" s="63"/>
      <c r="M8" s="63"/>
      <c r="N8" s="63"/>
      <c r="O8" s="63"/>
      <c r="R8" s="58"/>
      <c r="S8" s="99"/>
      <c r="T8" s="99"/>
      <c r="U8" s="10"/>
    </row>
    <row r="9" spans="3:17" ht="45" customHeight="1">
      <c r="C9" s="59" t="s">
        <v>23</v>
      </c>
      <c r="E9" s="12"/>
      <c r="O9" s="64"/>
      <c r="P9" s="65" t="s">
        <v>75</v>
      </c>
      <c r="Q9" s="10"/>
    </row>
    <row r="10" spans="3:17" ht="6.75" customHeight="1" thickBot="1">
      <c r="C10" s="66"/>
      <c r="D10" s="66"/>
      <c r="E10" s="67"/>
      <c r="L10" s="18"/>
      <c r="M10" s="18"/>
      <c r="N10" s="179"/>
      <c r="O10" s="179"/>
      <c r="P10" s="179"/>
      <c r="Q10" s="18"/>
    </row>
    <row r="11" spans="3:17" ht="49.5" customHeight="1">
      <c r="C11" s="147"/>
      <c r="D11" s="148"/>
      <c r="E11" s="148"/>
      <c r="F11" s="68" t="s">
        <v>10</v>
      </c>
      <c r="G11" s="68" t="s">
        <v>28</v>
      </c>
      <c r="H11" s="96" t="s">
        <v>11</v>
      </c>
      <c r="I11" s="69" t="s">
        <v>29</v>
      </c>
      <c r="J11" s="70" t="s">
        <v>1</v>
      </c>
      <c r="K11" s="70" t="s">
        <v>2</v>
      </c>
      <c r="L11" s="70" t="s">
        <v>3</v>
      </c>
      <c r="M11" s="70" t="s">
        <v>4</v>
      </c>
      <c r="N11" s="70" t="s">
        <v>5</v>
      </c>
      <c r="O11" s="71" t="s">
        <v>11</v>
      </c>
      <c r="P11" s="100" t="s">
        <v>83</v>
      </c>
      <c r="Q11" s="20"/>
    </row>
    <row r="12" spans="3:17" ht="49.5" customHeight="1">
      <c r="C12" s="101" t="s">
        <v>86</v>
      </c>
      <c r="D12" s="97"/>
      <c r="E12" s="97"/>
      <c r="F12" s="85">
        <f>SUM(F13:F15)</f>
        <v>4339</v>
      </c>
      <c r="G12" s="85">
        <f>SUM(G13:G15)</f>
        <v>2262</v>
      </c>
      <c r="H12" s="129">
        <f>SUM(H13:H15)</f>
        <v>6601</v>
      </c>
      <c r="I12" s="86">
        <v>0</v>
      </c>
      <c r="J12" s="85">
        <f aca="true" t="shared" si="0" ref="J12:O12">SUM(J13:J15)</f>
        <v>4585</v>
      </c>
      <c r="K12" s="85">
        <f t="shared" si="0"/>
        <v>2363</v>
      </c>
      <c r="L12" s="85">
        <f t="shared" si="0"/>
        <v>1852</v>
      </c>
      <c r="M12" s="85">
        <f t="shared" si="0"/>
        <v>2447</v>
      </c>
      <c r="N12" s="85">
        <f t="shared" si="0"/>
        <v>1297</v>
      </c>
      <c r="O12" s="129">
        <f t="shared" si="0"/>
        <v>12544</v>
      </c>
      <c r="P12" s="130">
        <f aca="true" t="shared" si="1" ref="P12:P17">H12+O12</f>
        <v>19145</v>
      </c>
      <c r="Q12" s="20"/>
    </row>
    <row r="13" spans="3:16" ht="49.5" customHeight="1">
      <c r="C13" s="101" t="s">
        <v>87</v>
      </c>
      <c r="D13" s="102"/>
      <c r="E13" s="102"/>
      <c r="F13" s="85">
        <v>465</v>
      </c>
      <c r="G13" s="85">
        <v>239</v>
      </c>
      <c r="H13" s="129">
        <f>SUM(F13:G13)</f>
        <v>704</v>
      </c>
      <c r="I13" s="86">
        <v>0</v>
      </c>
      <c r="J13" s="85">
        <v>412</v>
      </c>
      <c r="K13" s="85">
        <v>211</v>
      </c>
      <c r="L13" s="85">
        <v>176</v>
      </c>
      <c r="M13" s="85">
        <v>199</v>
      </c>
      <c r="N13" s="85">
        <v>131</v>
      </c>
      <c r="O13" s="129">
        <f>SUM(J13:N13)</f>
        <v>1129</v>
      </c>
      <c r="P13" s="130">
        <f t="shared" si="1"/>
        <v>1833</v>
      </c>
    </row>
    <row r="14" spans="3:16" ht="49.5" customHeight="1">
      <c r="C14" s="180" t="s">
        <v>88</v>
      </c>
      <c r="D14" s="181"/>
      <c r="E14" s="181"/>
      <c r="F14" s="85">
        <v>1772</v>
      </c>
      <c r="G14" s="85">
        <v>781</v>
      </c>
      <c r="H14" s="129">
        <f>SUM(F14:G14)</f>
        <v>2553</v>
      </c>
      <c r="I14" s="86">
        <v>0</v>
      </c>
      <c r="J14" s="85">
        <v>1536</v>
      </c>
      <c r="K14" s="85">
        <v>641</v>
      </c>
      <c r="L14" s="85">
        <v>510</v>
      </c>
      <c r="M14" s="85">
        <v>612</v>
      </c>
      <c r="N14" s="85">
        <v>334</v>
      </c>
      <c r="O14" s="129">
        <f>SUM(J14:N14)</f>
        <v>3633</v>
      </c>
      <c r="P14" s="130">
        <f t="shared" si="1"/>
        <v>6186</v>
      </c>
    </row>
    <row r="15" spans="3:16" ht="49.5" customHeight="1">
      <c r="C15" s="101" t="s">
        <v>89</v>
      </c>
      <c r="D15" s="102"/>
      <c r="E15" s="102"/>
      <c r="F15" s="85">
        <v>2102</v>
      </c>
      <c r="G15" s="85">
        <v>1242</v>
      </c>
      <c r="H15" s="129">
        <f>SUM(F15:G15)</f>
        <v>3344</v>
      </c>
      <c r="I15" s="86"/>
      <c r="J15" s="85">
        <v>2637</v>
      </c>
      <c r="K15" s="85">
        <v>1511</v>
      </c>
      <c r="L15" s="85">
        <v>1166</v>
      </c>
      <c r="M15" s="85">
        <v>1636</v>
      </c>
      <c r="N15" s="85">
        <v>832</v>
      </c>
      <c r="O15" s="129">
        <f>SUM(J15:N15)</f>
        <v>7782</v>
      </c>
      <c r="P15" s="130">
        <f t="shared" si="1"/>
        <v>11126</v>
      </c>
    </row>
    <row r="16" spans="3:16" ht="49.5" customHeight="1">
      <c r="C16" s="180" t="s">
        <v>90</v>
      </c>
      <c r="D16" s="181"/>
      <c r="E16" s="181"/>
      <c r="F16" s="85">
        <v>42</v>
      </c>
      <c r="G16" s="85">
        <v>38</v>
      </c>
      <c r="H16" s="129">
        <f>SUM(F16:G16)</f>
        <v>80</v>
      </c>
      <c r="I16" s="86">
        <v>0</v>
      </c>
      <c r="J16" s="85">
        <v>64</v>
      </c>
      <c r="K16" s="85">
        <v>36</v>
      </c>
      <c r="L16" s="85">
        <v>31</v>
      </c>
      <c r="M16" s="85">
        <v>42</v>
      </c>
      <c r="N16" s="85">
        <v>37</v>
      </c>
      <c r="O16" s="129">
        <f>SUM(J16:N16)</f>
        <v>210</v>
      </c>
      <c r="P16" s="130">
        <f t="shared" si="1"/>
        <v>290</v>
      </c>
    </row>
    <row r="17" spans="3:16" ht="49.5" customHeight="1" thickBot="1">
      <c r="C17" s="175" t="s">
        <v>14</v>
      </c>
      <c r="D17" s="176"/>
      <c r="E17" s="176"/>
      <c r="F17" s="89">
        <f>F12+F16</f>
        <v>4381</v>
      </c>
      <c r="G17" s="89">
        <f>G12+G16</f>
        <v>2300</v>
      </c>
      <c r="H17" s="89">
        <f>H12+H16</f>
        <v>6681</v>
      </c>
      <c r="I17" s="131">
        <v>0</v>
      </c>
      <c r="J17" s="89">
        <f aca="true" t="shared" si="2" ref="J17:O17">J12+J16</f>
        <v>4649</v>
      </c>
      <c r="K17" s="89">
        <f t="shared" si="2"/>
        <v>2399</v>
      </c>
      <c r="L17" s="89">
        <f t="shared" si="2"/>
        <v>1883</v>
      </c>
      <c r="M17" s="89">
        <f t="shared" si="2"/>
        <v>2489</v>
      </c>
      <c r="N17" s="89">
        <f t="shared" si="2"/>
        <v>1334</v>
      </c>
      <c r="O17" s="89">
        <f t="shared" si="2"/>
        <v>12754</v>
      </c>
      <c r="P17" s="132">
        <f t="shared" si="1"/>
        <v>19435</v>
      </c>
    </row>
    <row r="18" ht="30" customHeight="1"/>
    <row r="19" spans="3:17" ht="39.75" customHeight="1">
      <c r="C19" s="59" t="s">
        <v>24</v>
      </c>
      <c r="E19" s="12"/>
      <c r="N19" s="72"/>
      <c r="O19" s="10"/>
      <c r="P19" s="15" t="s">
        <v>79</v>
      </c>
      <c r="Q19" s="10"/>
    </row>
    <row r="20" spans="3:17" ht="6.75" customHeight="1" thickBot="1">
      <c r="C20" s="66"/>
      <c r="D20" s="66"/>
      <c r="E20" s="67"/>
      <c r="L20" s="18"/>
      <c r="M20" s="18"/>
      <c r="N20" s="18"/>
      <c r="P20" s="18"/>
      <c r="Q20" s="18"/>
    </row>
    <row r="21" spans="3:17" ht="49.5" customHeight="1">
      <c r="C21" s="147"/>
      <c r="D21" s="148"/>
      <c r="E21" s="148"/>
      <c r="F21" s="145" t="s">
        <v>15</v>
      </c>
      <c r="G21" s="146"/>
      <c r="H21" s="146"/>
      <c r="I21" s="146" t="s">
        <v>16</v>
      </c>
      <c r="J21" s="146"/>
      <c r="K21" s="146"/>
      <c r="L21" s="146"/>
      <c r="M21" s="146"/>
      <c r="N21" s="146"/>
      <c r="O21" s="146"/>
      <c r="P21" s="165" t="s">
        <v>84</v>
      </c>
      <c r="Q21" s="20"/>
    </row>
    <row r="22" spans="3:17" ht="49.5" customHeight="1">
      <c r="C22" s="151"/>
      <c r="D22" s="152"/>
      <c r="E22" s="152"/>
      <c r="F22" s="73" t="s">
        <v>7</v>
      </c>
      <c r="G22" s="73" t="s">
        <v>8</v>
      </c>
      <c r="H22" s="74" t="s">
        <v>9</v>
      </c>
      <c r="I22" s="75" t="s">
        <v>29</v>
      </c>
      <c r="J22" s="73" t="s">
        <v>1</v>
      </c>
      <c r="K22" s="76" t="s">
        <v>2</v>
      </c>
      <c r="L22" s="76" t="s">
        <v>3</v>
      </c>
      <c r="M22" s="76" t="s">
        <v>4</v>
      </c>
      <c r="N22" s="76" t="s">
        <v>5</v>
      </c>
      <c r="O22" s="77" t="s">
        <v>9</v>
      </c>
      <c r="P22" s="166"/>
      <c r="Q22" s="20"/>
    </row>
    <row r="23" spans="3:17" ht="49.5" customHeight="1">
      <c r="C23" s="95" t="s">
        <v>12</v>
      </c>
      <c r="D23" s="73"/>
      <c r="E23" s="73"/>
      <c r="F23" s="85">
        <v>1308</v>
      </c>
      <c r="G23" s="85">
        <v>1236</v>
      </c>
      <c r="H23" s="129">
        <f>SUM(F23:G23)</f>
        <v>2544</v>
      </c>
      <c r="I23" s="91"/>
      <c r="J23" s="85">
        <v>3458</v>
      </c>
      <c r="K23" s="85">
        <v>1889</v>
      </c>
      <c r="L23" s="85">
        <v>1052</v>
      </c>
      <c r="M23" s="85">
        <v>883</v>
      </c>
      <c r="N23" s="85">
        <v>368</v>
      </c>
      <c r="O23" s="129">
        <f>SUM(I23:N23)</f>
        <v>7650</v>
      </c>
      <c r="P23" s="130">
        <f>H23+O23</f>
        <v>10194</v>
      </c>
      <c r="Q23" s="20"/>
    </row>
    <row r="24" spans="3:16" ht="49.5" customHeight="1">
      <c r="C24" s="141" t="s">
        <v>13</v>
      </c>
      <c r="D24" s="142"/>
      <c r="E24" s="142"/>
      <c r="F24" s="85">
        <v>16</v>
      </c>
      <c r="G24" s="85">
        <v>20</v>
      </c>
      <c r="H24" s="129">
        <f>SUM(F24:G24)</f>
        <v>36</v>
      </c>
      <c r="I24" s="91"/>
      <c r="J24" s="85">
        <v>55</v>
      </c>
      <c r="K24" s="85">
        <v>30</v>
      </c>
      <c r="L24" s="85">
        <v>19</v>
      </c>
      <c r="M24" s="85">
        <v>16</v>
      </c>
      <c r="N24" s="85">
        <v>18</v>
      </c>
      <c r="O24" s="129">
        <f>SUM(I24:N24)</f>
        <v>138</v>
      </c>
      <c r="P24" s="130">
        <f>H24+O24</f>
        <v>174</v>
      </c>
    </row>
    <row r="25" spans="3:16" ht="49.5" customHeight="1" thickBot="1">
      <c r="C25" s="143" t="s">
        <v>14</v>
      </c>
      <c r="D25" s="144"/>
      <c r="E25" s="144"/>
      <c r="F25" s="89">
        <f>SUM(F23:F24)</f>
        <v>1324</v>
      </c>
      <c r="G25" s="89">
        <f>SUM(G23:G24)</f>
        <v>1256</v>
      </c>
      <c r="H25" s="133">
        <f>SUM(F25:G25)</f>
        <v>2580</v>
      </c>
      <c r="I25" s="134"/>
      <c r="J25" s="89">
        <f aca="true" t="shared" si="3" ref="J25:O25">SUM(J23:J24)</f>
        <v>3513</v>
      </c>
      <c r="K25" s="89">
        <f t="shared" si="3"/>
        <v>1919</v>
      </c>
      <c r="L25" s="89">
        <f t="shared" si="3"/>
        <v>1071</v>
      </c>
      <c r="M25" s="89">
        <f t="shared" si="3"/>
        <v>899</v>
      </c>
      <c r="N25" s="89">
        <f t="shared" si="3"/>
        <v>386</v>
      </c>
      <c r="O25" s="133">
        <f t="shared" si="3"/>
        <v>7788</v>
      </c>
      <c r="P25" s="132">
        <f>H25+O25</f>
        <v>10368</v>
      </c>
    </row>
    <row r="26" ht="30" customHeight="1"/>
    <row r="27" spans="3:17" ht="39.75" customHeight="1">
      <c r="C27" s="59" t="s">
        <v>25</v>
      </c>
      <c r="E27" s="12"/>
      <c r="N27" s="10"/>
      <c r="O27" s="10"/>
      <c r="P27" s="15" t="s">
        <v>79</v>
      </c>
      <c r="Q27" s="10"/>
    </row>
    <row r="28" spans="3:17" ht="6.75" customHeight="1" thickBot="1">
      <c r="C28" s="66"/>
      <c r="D28" s="66"/>
      <c r="E28" s="67"/>
      <c r="L28" s="18"/>
      <c r="M28" s="18"/>
      <c r="N28" s="18"/>
      <c r="P28" s="18"/>
      <c r="Q28" s="18"/>
    </row>
    <row r="29" spans="3:17" ht="49.5" customHeight="1">
      <c r="C29" s="147"/>
      <c r="D29" s="148"/>
      <c r="E29" s="148"/>
      <c r="F29" s="145" t="s">
        <v>15</v>
      </c>
      <c r="G29" s="146"/>
      <c r="H29" s="146"/>
      <c r="I29" s="146" t="s">
        <v>16</v>
      </c>
      <c r="J29" s="146"/>
      <c r="K29" s="146"/>
      <c r="L29" s="146"/>
      <c r="M29" s="146"/>
      <c r="N29" s="146"/>
      <c r="O29" s="146"/>
      <c r="P29" s="165" t="s">
        <v>84</v>
      </c>
      <c r="Q29" s="20"/>
    </row>
    <row r="30" spans="3:17" ht="49.5" customHeight="1">
      <c r="C30" s="151"/>
      <c r="D30" s="152"/>
      <c r="E30" s="152"/>
      <c r="F30" s="73" t="s">
        <v>7</v>
      </c>
      <c r="G30" s="73" t="s">
        <v>8</v>
      </c>
      <c r="H30" s="74" t="s">
        <v>9</v>
      </c>
      <c r="I30" s="75" t="s">
        <v>29</v>
      </c>
      <c r="J30" s="73" t="s">
        <v>1</v>
      </c>
      <c r="K30" s="76" t="s">
        <v>2</v>
      </c>
      <c r="L30" s="76" t="s">
        <v>3</v>
      </c>
      <c r="M30" s="76" t="s">
        <v>4</v>
      </c>
      <c r="N30" s="76" t="s">
        <v>5</v>
      </c>
      <c r="O30" s="77" t="s">
        <v>9</v>
      </c>
      <c r="P30" s="166"/>
      <c r="Q30" s="20"/>
    </row>
    <row r="31" spans="3:17" ht="49.5" customHeight="1">
      <c r="C31" s="95" t="s">
        <v>12</v>
      </c>
      <c r="D31" s="73"/>
      <c r="E31" s="73"/>
      <c r="F31" s="85">
        <v>15</v>
      </c>
      <c r="G31" s="85">
        <v>17</v>
      </c>
      <c r="H31" s="129">
        <f>SUM(F31:G31)</f>
        <v>32</v>
      </c>
      <c r="I31" s="91"/>
      <c r="J31" s="85">
        <v>1125</v>
      </c>
      <c r="K31" s="85">
        <v>732</v>
      </c>
      <c r="L31" s="85">
        <v>497</v>
      </c>
      <c r="M31" s="85">
        <v>553</v>
      </c>
      <c r="N31" s="85">
        <v>266</v>
      </c>
      <c r="O31" s="129">
        <f>SUM(I31:N31)</f>
        <v>3173</v>
      </c>
      <c r="P31" s="130">
        <f>H31+O31</f>
        <v>3205</v>
      </c>
      <c r="Q31" s="20"/>
    </row>
    <row r="32" spans="3:16" ht="49.5" customHeight="1">
      <c r="C32" s="141" t="s">
        <v>13</v>
      </c>
      <c r="D32" s="142"/>
      <c r="E32" s="142"/>
      <c r="F32" s="85">
        <v>0</v>
      </c>
      <c r="G32" s="85">
        <v>0</v>
      </c>
      <c r="H32" s="129">
        <f>SUM(F32:G32)</f>
        <v>0</v>
      </c>
      <c r="I32" s="91"/>
      <c r="J32" s="85">
        <v>12</v>
      </c>
      <c r="K32" s="85">
        <v>5</v>
      </c>
      <c r="L32" s="85">
        <v>5</v>
      </c>
      <c r="M32" s="85">
        <v>9</v>
      </c>
      <c r="N32" s="85">
        <v>3</v>
      </c>
      <c r="O32" s="129">
        <f>SUM(I32:N32)</f>
        <v>34</v>
      </c>
      <c r="P32" s="130">
        <f>H32+O32</f>
        <v>34</v>
      </c>
    </row>
    <row r="33" spans="3:16" ht="49.5" customHeight="1" thickBot="1">
      <c r="C33" s="143" t="s">
        <v>14</v>
      </c>
      <c r="D33" s="144"/>
      <c r="E33" s="144"/>
      <c r="F33" s="89">
        <f>SUM(F31:F32)</f>
        <v>15</v>
      </c>
      <c r="G33" s="89">
        <f>SUM(G31:G32)</f>
        <v>17</v>
      </c>
      <c r="H33" s="133">
        <f>SUM(F33:G33)</f>
        <v>32</v>
      </c>
      <c r="I33" s="134"/>
      <c r="J33" s="89">
        <f>SUM(J31:J32)</f>
        <v>1137</v>
      </c>
      <c r="K33" s="89">
        <f>SUM(K31:K32)</f>
        <v>737</v>
      </c>
      <c r="L33" s="89">
        <f>SUM(L31:L32)</f>
        <v>502</v>
      </c>
      <c r="M33" s="89">
        <f>SUM(M31:M32)</f>
        <v>562</v>
      </c>
      <c r="N33" s="89">
        <f>SUM(N31:N32)</f>
        <v>269</v>
      </c>
      <c r="O33" s="133">
        <f>SUM(I33:N33)</f>
        <v>3207</v>
      </c>
      <c r="P33" s="132">
        <f>H33+O33</f>
        <v>3239</v>
      </c>
    </row>
    <row r="34" ht="30" customHeight="1"/>
    <row r="35" spans="3:17" ht="39.75" customHeight="1">
      <c r="C35" s="59" t="s">
        <v>26</v>
      </c>
      <c r="E35" s="12"/>
      <c r="N35" s="10"/>
      <c r="O35" s="15" t="s">
        <v>79</v>
      </c>
      <c r="P35" s="10"/>
      <c r="Q35" s="10"/>
    </row>
    <row r="36" spans="3:17" ht="6.75" customHeight="1" thickBot="1">
      <c r="C36" s="66"/>
      <c r="D36" s="66"/>
      <c r="E36" s="67"/>
      <c r="L36" s="18"/>
      <c r="M36" s="18"/>
      <c r="N36" s="18"/>
      <c r="P36" s="18"/>
      <c r="Q36" s="18"/>
    </row>
    <row r="37" spans="3:17" ht="49.5" customHeight="1">
      <c r="C37" s="147"/>
      <c r="D37" s="148"/>
      <c r="E37" s="148"/>
      <c r="F37" s="145" t="s">
        <v>15</v>
      </c>
      <c r="G37" s="146"/>
      <c r="H37" s="146"/>
      <c r="I37" s="146" t="s">
        <v>16</v>
      </c>
      <c r="J37" s="146"/>
      <c r="K37" s="146"/>
      <c r="L37" s="146"/>
      <c r="M37" s="146"/>
      <c r="N37" s="164"/>
      <c r="O37" s="162" t="s">
        <v>84</v>
      </c>
      <c r="P37" s="20"/>
      <c r="Q37" s="20"/>
    </row>
    <row r="38" spans="3:17" ht="49.5" customHeight="1" thickBot="1">
      <c r="C38" s="149"/>
      <c r="D38" s="150"/>
      <c r="E38" s="150"/>
      <c r="F38" s="78" t="s">
        <v>7</v>
      </c>
      <c r="G38" s="78" t="s">
        <v>8</v>
      </c>
      <c r="H38" s="79" t="s">
        <v>9</v>
      </c>
      <c r="I38" s="80" t="s">
        <v>1</v>
      </c>
      <c r="J38" s="78" t="s">
        <v>2</v>
      </c>
      <c r="K38" s="81" t="s">
        <v>3</v>
      </c>
      <c r="L38" s="81" t="s">
        <v>4</v>
      </c>
      <c r="M38" s="81" t="s">
        <v>5</v>
      </c>
      <c r="N38" s="82" t="s">
        <v>11</v>
      </c>
      <c r="O38" s="163"/>
      <c r="P38" s="20"/>
      <c r="Q38" s="20"/>
    </row>
    <row r="39" spans="3:17" ht="49.5" customHeight="1">
      <c r="C39" s="98" t="s">
        <v>17</v>
      </c>
      <c r="D39" s="68"/>
      <c r="E39" s="68"/>
      <c r="F39" s="135">
        <f>SUM(F40:F41)</f>
        <v>0</v>
      </c>
      <c r="G39" s="135">
        <f>SUM(G40:G41)</f>
        <v>0</v>
      </c>
      <c r="H39" s="136">
        <f aca="true" t="shared" si="4" ref="H39:H51">SUM(F39:G39)</f>
        <v>0</v>
      </c>
      <c r="I39" s="137">
        <f>SUM(I40:I41)</f>
        <v>4</v>
      </c>
      <c r="J39" s="135">
        <f>SUM(J40:J41)</f>
        <v>8</v>
      </c>
      <c r="K39" s="135">
        <f>SUM(K40:K41)</f>
        <v>200</v>
      </c>
      <c r="L39" s="135">
        <f>SUM(L40:L41)</f>
        <v>531</v>
      </c>
      <c r="M39" s="135">
        <f>SUM(M40:M41)</f>
        <v>317</v>
      </c>
      <c r="N39" s="136">
        <f aca="true" t="shared" si="5" ref="N39:N47">SUM(I39:M39)</f>
        <v>1060</v>
      </c>
      <c r="O39" s="138">
        <f>H39+N39</f>
        <v>1060</v>
      </c>
      <c r="P39" s="20"/>
      <c r="Q39" s="20"/>
    </row>
    <row r="40" spans="3:15" ht="49.5" customHeight="1">
      <c r="C40" s="141" t="s">
        <v>12</v>
      </c>
      <c r="D40" s="142"/>
      <c r="E40" s="142"/>
      <c r="F40" s="85">
        <v>0</v>
      </c>
      <c r="G40" s="85">
        <v>0</v>
      </c>
      <c r="H40" s="129">
        <f t="shared" si="4"/>
        <v>0</v>
      </c>
      <c r="I40" s="92">
        <v>4</v>
      </c>
      <c r="J40" s="85">
        <v>8</v>
      </c>
      <c r="K40" s="85">
        <v>198</v>
      </c>
      <c r="L40" s="85">
        <v>530</v>
      </c>
      <c r="M40" s="85">
        <v>315</v>
      </c>
      <c r="N40" s="129">
        <f>SUM(I40:M40)</f>
        <v>1055</v>
      </c>
      <c r="O40" s="130">
        <f aca="true" t="shared" si="6" ref="O40:O50">H40+N40</f>
        <v>1055</v>
      </c>
    </row>
    <row r="41" spans="3:15" ht="49.5" customHeight="1" thickBot="1">
      <c r="C41" s="143" t="s">
        <v>13</v>
      </c>
      <c r="D41" s="144"/>
      <c r="E41" s="144"/>
      <c r="F41" s="89">
        <v>0</v>
      </c>
      <c r="G41" s="89">
        <v>0</v>
      </c>
      <c r="H41" s="133">
        <f t="shared" si="4"/>
        <v>0</v>
      </c>
      <c r="I41" s="93">
        <v>0</v>
      </c>
      <c r="J41" s="89">
        <v>0</v>
      </c>
      <c r="K41" s="89">
        <v>2</v>
      </c>
      <c r="L41" s="89">
        <v>1</v>
      </c>
      <c r="M41" s="89">
        <v>2</v>
      </c>
      <c r="N41" s="133">
        <f t="shared" si="5"/>
        <v>5</v>
      </c>
      <c r="O41" s="132">
        <f t="shared" si="6"/>
        <v>5</v>
      </c>
    </row>
    <row r="42" spans="3:15" ht="49.5" customHeight="1">
      <c r="C42" s="155" t="s">
        <v>30</v>
      </c>
      <c r="D42" s="156"/>
      <c r="E42" s="156"/>
      <c r="F42" s="135">
        <f>SUM(F43:F44)</f>
        <v>0</v>
      </c>
      <c r="G42" s="135">
        <f>SUM(G43:G44)</f>
        <v>0</v>
      </c>
      <c r="H42" s="136">
        <f t="shared" si="4"/>
        <v>0</v>
      </c>
      <c r="I42" s="137">
        <f>SUM(I43:I44)</f>
        <v>135</v>
      </c>
      <c r="J42" s="135">
        <f>SUM(J43:J44)</f>
        <v>115</v>
      </c>
      <c r="K42" s="135">
        <f>SUM(K43:K44)</f>
        <v>158</v>
      </c>
      <c r="L42" s="135">
        <f>SUM(L43:L44)</f>
        <v>215</v>
      </c>
      <c r="M42" s="135">
        <f>SUM(M43:M44)</f>
        <v>93</v>
      </c>
      <c r="N42" s="129">
        <f t="shared" si="5"/>
        <v>716</v>
      </c>
      <c r="O42" s="138">
        <f t="shared" si="6"/>
        <v>716</v>
      </c>
    </row>
    <row r="43" spans="3:15" ht="49.5" customHeight="1">
      <c r="C43" s="141" t="s">
        <v>12</v>
      </c>
      <c r="D43" s="142"/>
      <c r="E43" s="142"/>
      <c r="F43" s="85">
        <v>0</v>
      </c>
      <c r="G43" s="85">
        <v>0</v>
      </c>
      <c r="H43" s="129">
        <f t="shared" si="4"/>
        <v>0</v>
      </c>
      <c r="I43" s="92">
        <v>134</v>
      </c>
      <c r="J43" s="85">
        <v>115</v>
      </c>
      <c r="K43" s="85">
        <v>157</v>
      </c>
      <c r="L43" s="85">
        <v>210</v>
      </c>
      <c r="M43" s="85">
        <v>90</v>
      </c>
      <c r="N43" s="129">
        <f t="shared" si="5"/>
        <v>706</v>
      </c>
      <c r="O43" s="130">
        <f t="shared" si="6"/>
        <v>706</v>
      </c>
    </row>
    <row r="44" spans="3:15" ht="49.5" customHeight="1" thickBot="1">
      <c r="C44" s="143" t="s">
        <v>13</v>
      </c>
      <c r="D44" s="144"/>
      <c r="E44" s="144"/>
      <c r="F44" s="89">
        <v>0</v>
      </c>
      <c r="G44" s="89">
        <v>0</v>
      </c>
      <c r="H44" s="133">
        <f t="shared" si="4"/>
        <v>0</v>
      </c>
      <c r="I44" s="93">
        <v>1</v>
      </c>
      <c r="J44" s="89">
        <v>0</v>
      </c>
      <c r="K44" s="89">
        <v>1</v>
      </c>
      <c r="L44" s="89">
        <v>5</v>
      </c>
      <c r="M44" s="89">
        <v>3</v>
      </c>
      <c r="N44" s="133">
        <f t="shared" si="5"/>
        <v>10</v>
      </c>
      <c r="O44" s="132">
        <f t="shared" si="6"/>
        <v>10</v>
      </c>
    </row>
    <row r="45" spans="3:15" ht="49.5" customHeight="1">
      <c r="C45" s="155" t="s">
        <v>18</v>
      </c>
      <c r="D45" s="156"/>
      <c r="E45" s="156"/>
      <c r="F45" s="135">
        <f>SUM(F46:F47)</f>
        <v>0</v>
      </c>
      <c r="G45" s="135">
        <f>SUM(G46:G47)</f>
        <v>0</v>
      </c>
      <c r="H45" s="136">
        <f t="shared" si="4"/>
        <v>0</v>
      </c>
      <c r="I45" s="137">
        <f>SUM(I46:I47)</f>
        <v>0</v>
      </c>
      <c r="J45" s="135">
        <f>SUM(J46:J47)</f>
        <v>1</v>
      </c>
      <c r="K45" s="135">
        <f>SUM(K46:K47)</f>
        <v>7</v>
      </c>
      <c r="L45" s="135">
        <f>SUM(L46:L47)</f>
        <v>13</v>
      </c>
      <c r="M45" s="135">
        <f>SUM(M46:M47)</f>
        <v>8</v>
      </c>
      <c r="N45" s="136">
        <f>SUM(I45:M45)</f>
        <v>29</v>
      </c>
      <c r="O45" s="138">
        <f t="shared" si="6"/>
        <v>29</v>
      </c>
    </row>
    <row r="46" spans="3:15" ht="49.5" customHeight="1">
      <c r="C46" s="141" t="s">
        <v>12</v>
      </c>
      <c r="D46" s="142"/>
      <c r="E46" s="142"/>
      <c r="F46" s="85">
        <v>0</v>
      </c>
      <c r="G46" s="85">
        <v>0</v>
      </c>
      <c r="H46" s="129">
        <f t="shared" si="4"/>
        <v>0</v>
      </c>
      <c r="I46" s="92">
        <v>0</v>
      </c>
      <c r="J46" s="85">
        <v>1</v>
      </c>
      <c r="K46" s="85">
        <v>7</v>
      </c>
      <c r="L46" s="85">
        <v>13</v>
      </c>
      <c r="M46" s="85">
        <v>8</v>
      </c>
      <c r="N46" s="129">
        <f t="shared" si="5"/>
        <v>29</v>
      </c>
      <c r="O46" s="130">
        <f>H46+N46</f>
        <v>29</v>
      </c>
    </row>
    <row r="47" spans="3:15" ht="49.5" customHeight="1" thickBot="1">
      <c r="C47" s="143" t="s">
        <v>13</v>
      </c>
      <c r="D47" s="144"/>
      <c r="E47" s="144"/>
      <c r="F47" s="89">
        <v>0</v>
      </c>
      <c r="G47" s="89">
        <v>0</v>
      </c>
      <c r="H47" s="133">
        <f t="shared" si="4"/>
        <v>0</v>
      </c>
      <c r="I47" s="93">
        <v>0</v>
      </c>
      <c r="J47" s="89">
        <v>0</v>
      </c>
      <c r="K47" s="89">
        <v>0</v>
      </c>
      <c r="L47" s="89">
        <v>0</v>
      </c>
      <c r="M47" s="89">
        <v>0</v>
      </c>
      <c r="N47" s="133">
        <f t="shared" si="5"/>
        <v>0</v>
      </c>
      <c r="O47" s="132">
        <f t="shared" si="6"/>
        <v>0</v>
      </c>
    </row>
    <row r="48" spans="3:15" ht="49.5" customHeight="1">
      <c r="C48" s="155" t="s">
        <v>76</v>
      </c>
      <c r="D48" s="156"/>
      <c r="E48" s="156"/>
      <c r="F48" s="135">
        <f>SUM(F49:F50)</f>
        <v>0</v>
      </c>
      <c r="G48" s="135">
        <f>SUM(G49:G50)</f>
        <v>0</v>
      </c>
      <c r="H48" s="136">
        <f>SUM(F48:G48)</f>
        <v>0</v>
      </c>
      <c r="I48" s="137">
        <f>SUM(I49:I50)</f>
        <v>5</v>
      </c>
      <c r="J48" s="135">
        <f>SUM(J49:J50)</f>
        <v>10</v>
      </c>
      <c r="K48" s="135">
        <f>SUM(K49:K50)</f>
        <v>37</v>
      </c>
      <c r="L48" s="135">
        <f>SUM(L49:L50)</f>
        <v>152</v>
      </c>
      <c r="M48" s="135">
        <f>SUM(M49:M50)</f>
        <v>116</v>
      </c>
      <c r="N48" s="136">
        <f>SUM(I48:M48)</f>
        <v>320</v>
      </c>
      <c r="O48" s="138">
        <f>H48+N48</f>
        <v>320</v>
      </c>
    </row>
    <row r="49" spans="3:15" ht="49.5" customHeight="1">
      <c r="C49" s="141" t="s">
        <v>12</v>
      </c>
      <c r="D49" s="142"/>
      <c r="E49" s="142"/>
      <c r="F49" s="85">
        <v>0</v>
      </c>
      <c r="G49" s="85">
        <v>0</v>
      </c>
      <c r="H49" s="129">
        <f t="shared" si="4"/>
        <v>0</v>
      </c>
      <c r="I49" s="92">
        <v>5</v>
      </c>
      <c r="J49" s="85">
        <v>10</v>
      </c>
      <c r="K49" s="85">
        <v>37</v>
      </c>
      <c r="L49" s="85">
        <v>148</v>
      </c>
      <c r="M49" s="85">
        <v>114</v>
      </c>
      <c r="N49" s="129">
        <f>SUM(I49:M49)</f>
        <v>314</v>
      </c>
      <c r="O49" s="130">
        <f t="shared" si="6"/>
        <v>314</v>
      </c>
    </row>
    <row r="50" spans="3:15" ht="49.5" customHeight="1" thickBot="1">
      <c r="C50" s="143" t="s">
        <v>13</v>
      </c>
      <c r="D50" s="144"/>
      <c r="E50" s="144"/>
      <c r="F50" s="89">
        <v>0</v>
      </c>
      <c r="G50" s="89">
        <v>0</v>
      </c>
      <c r="H50" s="133">
        <f t="shared" si="4"/>
        <v>0</v>
      </c>
      <c r="I50" s="93">
        <v>0</v>
      </c>
      <c r="J50" s="89">
        <v>0</v>
      </c>
      <c r="K50" s="89">
        <v>0</v>
      </c>
      <c r="L50" s="89">
        <v>4</v>
      </c>
      <c r="M50" s="89">
        <v>2</v>
      </c>
      <c r="N50" s="133">
        <f>SUM(I50:M50)</f>
        <v>6</v>
      </c>
      <c r="O50" s="132">
        <f t="shared" si="6"/>
        <v>6</v>
      </c>
    </row>
    <row r="51" spans="3:15" ht="49.5" customHeight="1" thickBot="1">
      <c r="C51" s="153" t="s">
        <v>14</v>
      </c>
      <c r="D51" s="154"/>
      <c r="E51" s="154"/>
      <c r="F51" s="90">
        <v>0</v>
      </c>
      <c r="G51" s="90">
        <v>0</v>
      </c>
      <c r="H51" s="139">
        <f t="shared" si="4"/>
        <v>0</v>
      </c>
      <c r="I51" s="94">
        <v>144</v>
      </c>
      <c r="J51" s="90">
        <v>134</v>
      </c>
      <c r="K51" s="90">
        <v>398</v>
      </c>
      <c r="L51" s="90">
        <v>904</v>
      </c>
      <c r="M51" s="90">
        <v>531</v>
      </c>
      <c r="N51" s="139">
        <f>SUM(I51:M51)</f>
        <v>2111</v>
      </c>
      <c r="O51" s="140">
        <f>H51+N51</f>
        <v>2111</v>
      </c>
    </row>
    <row r="52" ht="19.5" customHeight="1"/>
    <row r="53" ht="12"/>
  </sheetData>
  <sheetProtection/>
  <mergeCells count="47">
    <mergeCell ref="P21:P22"/>
    <mergeCell ref="C17:E17"/>
    <mergeCell ref="J7:K7"/>
    <mergeCell ref="N10:P10"/>
    <mergeCell ref="C16:E16"/>
    <mergeCell ref="C11:E11"/>
    <mergeCell ref="C14:E14"/>
    <mergeCell ref="C7:E7"/>
    <mergeCell ref="F7:G7"/>
    <mergeCell ref="F1:N1"/>
    <mergeCell ref="F2:N2"/>
    <mergeCell ref="H7:I7"/>
    <mergeCell ref="I29:O29"/>
    <mergeCell ref="I21:O21"/>
    <mergeCell ref="L6:M6"/>
    <mergeCell ref="L7:M7"/>
    <mergeCell ref="J6:K6"/>
    <mergeCell ref="C48:E48"/>
    <mergeCell ref="C6:E6"/>
    <mergeCell ref="F6:G6"/>
    <mergeCell ref="H6:I6"/>
    <mergeCell ref="O2:P2"/>
    <mergeCell ref="O3:P3"/>
    <mergeCell ref="O37:O38"/>
    <mergeCell ref="I37:N37"/>
    <mergeCell ref="F29:H29"/>
    <mergeCell ref="P29:P30"/>
    <mergeCell ref="C51:E51"/>
    <mergeCell ref="C41:E41"/>
    <mergeCell ref="C42:E42"/>
    <mergeCell ref="C43:E43"/>
    <mergeCell ref="C44:E44"/>
    <mergeCell ref="C45:E45"/>
    <mergeCell ref="C46:E46"/>
    <mergeCell ref="C47:E47"/>
    <mergeCell ref="C49:E49"/>
    <mergeCell ref="C50:E50"/>
    <mergeCell ref="C32:E32"/>
    <mergeCell ref="C33:E33"/>
    <mergeCell ref="C40:E40"/>
    <mergeCell ref="F21:H21"/>
    <mergeCell ref="C24:E24"/>
    <mergeCell ref="C25:E25"/>
    <mergeCell ref="C37:E38"/>
    <mergeCell ref="F37:H37"/>
    <mergeCell ref="C29:E30"/>
    <mergeCell ref="C21:E22"/>
  </mergeCells>
  <printOptions/>
  <pageMargins left="0.5905511811023623" right="0.1968503937007874" top="0.4724409448818898" bottom="0.1968503937007874" header="0.5118110236220472" footer="0.5118110236220472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Q84"/>
  <sheetViews>
    <sheetView zoomScale="60" zoomScaleNormal="60" zoomScalePageLayoutView="0" workbookViewId="0" topLeftCell="A1">
      <pane ySplit="8" topLeftCell="A9" activePane="bottomLeft" state="frozen"/>
      <selection pane="topLeft" activeCell="J79" sqref="J79"/>
      <selection pane="bottomLeft" activeCell="C7" sqref="C7:E8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84" t="s">
        <v>21</v>
      </c>
      <c r="H1" s="184"/>
      <c r="I1" s="184"/>
      <c r="J1" s="184"/>
      <c r="K1" s="184"/>
      <c r="L1" s="184"/>
      <c r="M1" s="184"/>
      <c r="N1" s="103"/>
      <c r="O1" s="4"/>
    </row>
    <row r="2" spans="5:16" ht="30" customHeight="1">
      <c r="E2" s="5"/>
      <c r="G2" s="168" t="s">
        <v>92</v>
      </c>
      <c r="H2" s="168"/>
      <c r="I2" s="168"/>
      <c r="J2" s="168"/>
      <c r="K2" s="168"/>
      <c r="L2" s="168"/>
      <c r="M2" s="168"/>
      <c r="N2" s="6"/>
      <c r="O2" s="161">
        <v>41086</v>
      </c>
      <c r="P2" s="161"/>
    </row>
    <row r="3" spans="5:17" ht="24.75" customHeight="1">
      <c r="E3" s="7"/>
      <c r="F3" s="8"/>
      <c r="N3" s="9"/>
      <c r="O3" s="161"/>
      <c r="P3" s="161"/>
      <c r="Q3" s="10"/>
    </row>
    <row r="4" spans="3:17" ht="24.75" customHeight="1">
      <c r="C4" s="11"/>
      <c r="N4" s="7"/>
      <c r="O4" s="161" t="s">
        <v>31</v>
      </c>
      <c r="P4" s="161"/>
      <c r="Q4" s="10"/>
    </row>
    <row r="5" spans="3:17" ht="27" customHeight="1">
      <c r="C5" s="11" t="s">
        <v>27</v>
      </c>
      <c r="E5" s="12"/>
      <c r="F5" s="13"/>
      <c r="N5" s="14"/>
      <c r="O5" s="14"/>
      <c r="P5" s="15" t="s">
        <v>79</v>
      </c>
      <c r="Q5" s="10"/>
    </row>
    <row r="6" spans="3:17" ht="9" customHeight="1" thickBot="1">
      <c r="C6" s="16"/>
      <c r="D6" s="16"/>
      <c r="E6" s="16"/>
      <c r="F6" s="17"/>
      <c r="L6" s="18"/>
      <c r="M6" s="18"/>
      <c r="N6" s="19"/>
      <c r="O6" s="19"/>
      <c r="P6" s="19"/>
      <c r="Q6" s="18"/>
    </row>
    <row r="7" spans="3:17" ht="30" customHeight="1" thickBot="1" thickTop="1">
      <c r="C7" s="185" t="s">
        <v>32</v>
      </c>
      <c r="D7" s="186"/>
      <c r="E7" s="186"/>
      <c r="F7" s="189" t="s">
        <v>33</v>
      </c>
      <c r="G7" s="190"/>
      <c r="H7" s="190"/>
      <c r="I7" s="191" t="s">
        <v>34</v>
      </c>
      <c r="J7" s="191"/>
      <c r="K7" s="191"/>
      <c r="L7" s="191"/>
      <c r="M7" s="191"/>
      <c r="N7" s="191"/>
      <c r="O7" s="192"/>
      <c r="P7" s="193" t="s">
        <v>6</v>
      </c>
      <c r="Q7" s="20"/>
    </row>
    <row r="8" spans="3:17" ht="42" customHeight="1" thickBot="1">
      <c r="C8" s="187"/>
      <c r="D8" s="188"/>
      <c r="E8" s="188"/>
      <c r="F8" s="104" t="s">
        <v>7</v>
      </c>
      <c r="G8" s="104" t="s">
        <v>8</v>
      </c>
      <c r="H8" s="48" t="s">
        <v>9</v>
      </c>
      <c r="I8" s="49" t="s">
        <v>35</v>
      </c>
      <c r="J8" s="50" t="s">
        <v>1</v>
      </c>
      <c r="K8" s="50" t="s">
        <v>2</v>
      </c>
      <c r="L8" s="50" t="s">
        <v>3</v>
      </c>
      <c r="M8" s="50" t="s">
        <v>4</v>
      </c>
      <c r="N8" s="50" t="s">
        <v>5</v>
      </c>
      <c r="O8" s="51" t="s">
        <v>9</v>
      </c>
      <c r="P8" s="194"/>
      <c r="Q8" s="20"/>
    </row>
    <row r="9" spans="3:17" ht="30" customHeight="1" thickBot="1">
      <c r="C9" s="21" t="s">
        <v>36</v>
      </c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0"/>
    </row>
    <row r="10" spans="3:17" ht="30" customHeight="1">
      <c r="C10" s="25" t="s">
        <v>37</v>
      </c>
      <c r="D10" s="26"/>
      <c r="E10" s="27"/>
      <c r="F10" s="105">
        <f>SUM(F11,F17,F20,F25,F29,F30)</f>
        <v>2806</v>
      </c>
      <c r="G10" s="105">
        <f>SUM(G11,G17,G20,G25,G29,G30)</f>
        <v>2827</v>
      </c>
      <c r="H10" s="106">
        <f>SUM(F10:G10)</f>
        <v>5633</v>
      </c>
      <c r="I10" s="107"/>
      <c r="J10" s="105">
        <f>SUM(J11,J17,J20,J25,J29,J30)</f>
        <v>10179</v>
      </c>
      <c r="K10" s="105">
        <f>SUM(K11,K17,K20,K25,K29,K30)</f>
        <v>6156</v>
      </c>
      <c r="L10" s="105">
        <f>SUM(L11,L17,L20,L25,L29,L30)</f>
        <v>3452</v>
      </c>
      <c r="M10" s="105">
        <f>SUM(M11,M17,M20,M25,M29,M30)</f>
        <v>3001</v>
      </c>
      <c r="N10" s="105">
        <f>SUM(N11,N17,N20,N25,N29,N30)</f>
        <v>1426</v>
      </c>
      <c r="O10" s="106">
        <f>SUM(I10:N10)</f>
        <v>24214</v>
      </c>
      <c r="P10" s="108">
        <f>SUM(O10,H10)</f>
        <v>29847</v>
      </c>
      <c r="Q10" s="20"/>
    </row>
    <row r="11" spans="3:16" ht="30" customHeight="1">
      <c r="C11" s="28"/>
      <c r="D11" s="29" t="s">
        <v>38</v>
      </c>
      <c r="E11" s="30"/>
      <c r="F11" s="109">
        <f>SUM(F12:F16)</f>
        <v>173</v>
      </c>
      <c r="G11" s="109">
        <f>SUM(G12:G16)</f>
        <v>242</v>
      </c>
      <c r="H11" s="110">
        <f aca="true" t="shared" si="0" ref="H11:H74">SUM(F11:G11)</f>
        <v>415</v>
      </c>
      <c r="I11" s="111"/>
      <c r="J11" s="109">
        <f>SUM(J12:J16)</f>
        <v>2621</v>
      </c>
      <c r="K11" s="109">
        <f>SUM(K12:K16)</f>
        <v>1560</v>
      </c>
      <c r="L11" s="109">
        <f>SUM(L12:L16)</f>
        <v>923</v>
      </c>
      <c r="M11" s="109">
        <f>SUM(M12:M16)</f>
        <v>888</v>
      </c>
      <c r="N11" s="109">
        <f>SUM(N12:N16)</f>
        <v>553</v>
      </c>
      <c r="O11" s="110">
        <f aca="true" t="shared" si="1" ref="O11:O74">SUM(I11:N11)</f>
        <v>6545</v>
      </c>
      <c r="P11" s="112">
        <f aca="true" t="shared" si="2" ref="P11:P74">SUM(O11,H11)</f>
        <v>6960</v>
      </c>
    </row>
    <row r="12" spans="3:16" ht="30" customHeight="1">
      <c r="C12" s="28"/>
      <c r="D12" s="29"/>
      <c r="E12" s="31" t="s">
        <v>39</v>
      </c>
      <c r="F12" s="52">
        <v>0</v>
      </c>
      <c r="G12" s="52">
        <v>1</v>
      </c>
      <c r="H12" s="110">
        <f>SUM(F12:G12)</f>
        <v>1</v>
      </c>
      <c r="I12" s="83"/>
      <c r="J12" s="52">
        <v>1239</v>
      </c>
      <c r="K12" s="52">
        <v>561</v>
      </c>
      <c r="L12" s="52">
        <v>267</v>
      </c>
      <c r="M12" s="52">
        <v>235</v>
      </c>
      <c r="N12" s="52">
        <v>134</v>
      </c>
      <c r="O12" s="110">
        <f t="shared" si="1"/>
        <v>2436</v>
      </c>
      <c r="P12" s="112">
        <f t="shared" si="2"/>
        <v>2437</v>
      </c>
    </row>
    <row r="13" spans="3:16" ht="30" customHeight="1">
      <c r="C13" s="28"/>
      <c r="D13" s="29"/>
      <c r="E13" s="31" t="s">
        <v>40</v>
      </c>
      <c r="F13" s="52">
        <v>0</v>
      </c>
      <c r="G13" s="52">
        <v>0</v>
      </c>
      <c r="H13" s="110">
        <f>SUM(F13:G13)</f>
        <v>0</v>
      </c>
      <c r="I13" s="83"/>
      <c r="J13" s="52">
        <v>4</v>
      </c>
      <c r="K13" s="52">
        <v>8</v>
      </c>
      <c r="L13" s="52">
        <v>16</v>
      </c>
      <c r="M13" s="52">
        <v>38</v>
      </c>
      <c r="N13" s="52">
        <v>54</v>
      </c>
      <c r="O13" s="110">
        <f t="shared" si="1"/>
        <v>120</v>
      </c>
      <c r="P13" s="112">
        <f t="shared" si="2"/>
        <v>120</v>
      </c>
    </row>
    <row r="14" spans="3:16" ht="30" customHeight="1">
      <c r="C14" s="28"/>
      <c r="D14" s="29"/>
      <c r="E14" s="31" t="s">
        <v>41</v>
      </c>
      <c r="F14" s="52">
        <v>50</v>
      </c>
      <c r="G14" s="52">
        <v>86</v>
      </c>
      <c r="H14" s="110">
        <f t="shared" si="0"/>
        <v>136</v>
      </c>
      <c r="I14" s="83"/>
      <c r="J14" s="52">
        <v>256</v>
      </c>
      <c r="K14" s="52">
        <v>153</v>
      </c>
      <c r="L14" s="52">
        <v>106</v>
      </c>
      <c r="M14" s="52">
        <v>121</v>
      </c>
      <c r="N14" s="52">
        <v>106</v>
      </c>
      <c r="O14" s="110">
        <f t="shared" si="1"/>
        <v>742</v>
      </c>
      <c r="P14" s="112">
        <f t="shared" si="2"/>
        <v>878</v>
      </c>
    </row>
    <row r="15" spans="3:16" ht="30" customHeight="1">
      <c r="C15" s="28"/>
      <c r="D15" s="29"/>
      <c r="E15" s="31" t="s">
        <v>42</v>
      </c>
      <c r="F15" s="52">
        <v>44</v>
      </c>
      <c r="G15" s="52">
        <v>76</v>
      </c>
      <c r="H15" s="110">
        <f t="shared" si="0"/>
        <v>120</v>
      </c>
      <c r="I15" s="83"/>
      <c r="J15" s="52">
        <v>165</v>
      </c>
      <c r="K15" s="52">
        <v>118</v>
      </c>
      <c r="L15" s="52">
        <v>65</v>
      </c>
      <c r="M15" s="52">
        <v>49</v>
      </c>
      <c r="N15" s="52">
        <v>32</v>
      </c>
      <c r="O15" s="110">
        <f t="shared" si="1"/>
        <v>429</v>
      </c>
      <c r="P15" s="112">
        <f t="shared" si="2"/>
        <v>549</v>
      </c>
    </row>
    <row r="16" spans="3:16" ht="30" customHeight="1">
      <c r="C16" s="28"/>
      <c r="D16" s="29"/>
      <c r="E16" s="31" t="s">
        <v>43</v>
      </c>
      <c r="F16" s="52">
        <v>79</v>
      </c>
      <c r="G16" s="52">
        <v>79</v>
      </c>
      <c r="H16" s="110">
        <f t="shared" si="0"/>
        <v>158</v>
      </c>
      <c r="I16" s="83"/>
      <c r="J16" s="52">
        <v>957</v>
      </c>
      <c r="K16" s="52">
        <v>720</v>
      </c>
      <c r="L16" s="52">
        <v>469</v>
      </c>
      <c r="M16" s="52">
        <v>445</v>
      </c>
      <c r="N16" s="52">
        <v>227</v>
      </c>
      <c r="O16" s="110">
        <f t="shared" si="1"/>
        <v>2818</v>
      </c>
      <c r="P16" s="112">
        <f t="shared" si="2"/>
        <v>2976</v>
      </c>
    </row>
    <row r="17" spans="3:16" ht="30" customHeight="1">
      <c r="C17" s="28"/>
      <c r="D17" s="32" t="s">
        <v>44</v>
      </c>
      <c r="E17" s="33"/>
      <c r="F17" s="109">
        <f>SUM(F18:F19)</f>
        <v>328</v>
      </c>
      <c r="G17" s="109">
        <f>SUM(G18:G19)</f>
        <v>269</v>
      </c>
      <c r="H17" s="110">
        <f t="shared" si="0"/>
        <v>597</v>
      </c>
      <c r="I17" s="111"/>
      <c r="J17" s="109">
        <f>SUM(J18:J19)</f>
        <v>2136</v>
      </c>
      <c r="K17" s="109">
        <f>SUM(K18:K19)</f>
        <v>1193</v>
      </c>
      <c r="L17" s="109">
        <f>SUM(L18:L19)</f>
        <v>589</v>
      </c>
      <c r="M17" s="109">
        <f>SUM(M18:M19)</f>
        <v>458</v>
      </c>
      <c r="N17" s="109">
        <f>SUM(N18:N19)</f>
        <v>159</v>
      </c>
      <c r="O17" s="110">
        <f t="shared" si="1"/>
        <v>4535</v>
      </c>
      <c r="P17" s="112">
        <f t="shared" si="2"/>
        <v>5132</v>
      </c>
    </row>
    <row r="18" spans="3:16" ht="30" customHeight="1">
      <c r="C18" s="28"/>
      <c r="D18" s="29"/>
      <c r="E18" s="31" t="s">
        <v>45</v>
      </c>
      <c r="F18" s="52">
        <v>0</v>
      </c>
      <c r="G18" s="52">
        <v>0</v>
      </c>
      <c r="H18" s="110">
        <f t="shared" si="0"/>
        <v>0</v>
      </c>
      <c r="I18" s="83"/>
      <c r="J18" s="52">
        <v>1665</v>
      </c>
      <c r="K18" s="52">
        <f>949+2</f>
        <v>951</v>
      </c>
      <c r="L18" s="52">
        <v>475</v>
      </c>
      <c r="M18" s="52">
        <v>388</v>
      </c>
      <c r="N18" s="52">
        <v>147</v>
      </c>
      <c r="O18" s="110">
        <f t="shared" si="1"/>
        <v>3626</v>
      </c>
      <c r="P18" s="112">
        <f t="shared" si="2"/>
        <v>3626</v>
      </c>
    </row>
    <row r="19" spans="3:16" ht="30" customHeight="1">
      <c r="C19" s="28"/>
      <c r="D19" s="29"/>
      <c r="E19" s="31" t="s">
        <v>46</v>
      </c>
      <c r="F19" s="52">
        <v>328</v>
      </c>
      <c r="G19" s="52">
        <v>269</v>
      </c>
      <c r="H19" s="110">
        <f t="shared" si="0"/>
        <v>597</v>
      </c>
      <c r="I19" s="83"/>
      <c r="J19" s="52">
        <v>471</v>
      </c>
      <c r="K19" s="52">
        <v>242</v>
      </c>
      <c r="L19" s="52">
        <v>114</v>
      </c>
      <c r="M19" s="52">
        <v>70</v>
      </c>
      <c r="N19" s="52">
        <v>12</v>
      </c>
      <c r="O19" s="110">
        <f t="shared" si="1"/>
        <v>909</v>
      </c>
      <c r="P19" s="112">
        <f t="shared" si="2"/>
        <v>1506</v>
      </c>
    </row>
    <row r="20" spans="3:16" ht="30" customHeight="1">
      <c r="C20" s="28"/>
      <c r="D20" s="32" t="s">
        <v>47</v>
      </c>
      <c r="E20" s="33"/>
      <c r="F20" s="109">
        <f>SUM(F21:F24)</f>
        <v>10</v>
      </c>
      <c r="G20" s="109">
        <f>SUM(G21:G24)</f>
        <v>7</v>
      </c>
      <c r="H20" s="110">
        <f t="shared" si="0"/>
        <v>17</v>
      </c>
      <c r="I20" s="111"/>
      <c r="J20" s="109">
        <f>SUM(J21:J24)</f>
        <v>154</v>
      </c>
      <c r="K20" s="109">
        <f>SUM(K21:K24)</f>
        <v>122</v>
      </c>
      <c r="L20" s="109">
        <f>SUM(L21:L24)</f>
        <v>151</v>
      </c>
      <c r="M20" s="109">
        <f>SUM(M21:M24)</f>
        <v>146</v>
      </c>
      <c r="N20" s="109">
        <f>SUM(N21:N24)</f>
        <v>63</v>
      </c>
      <c r="O20" s="110">
        <f t="shared" si="1"/>
        <v>636</v>
      </c>
      <c r="P20" s="112">
        <f t="shared" si="2"/>
        <v>653</v>
      </c>
    </row>
    <row r="21" spans="3:16" ht="30" customHeight="1">
      <c r="C21" s="28"/>
      <c r="D21" s="29"/>
      <c r="E21" s="31" t="s">
        <v>48</v>
      </c>
      <c r="F21" s="52">
        <v>9</v>
      </c>
      <c r="G21" s="52">
        <v>6</v>
      </c>
      <c r="H21" s="110">
        <f t="shared" si="0"/>
        <v>15</v>
      </c>
      <c r="I21" s="83"/>
      <c r="J21" s="52">
        <v>122</v>
      </c>
      <c r="K21" s="52">
        <v>103</v>
      </c>
      <c r="L21" s="52">
        <v>139</v>
      </c>
      <c r="M21" s="52">
        <v>135</v>
      </c>
      <c r="N21" s="52">
        <v>59</v>
      </c>
      <c r="O21" s="110">
        <f t="shared" si="1"/>
        <v>558</v>
      </c>
      <c r="P21" s="112">
        <f t="shared" si="2"/>
        <v>573</v>
      </c>
    </row>
    <row r="22" spans="3:16" ht="30" customHeight="1">
      <c r="C22" s="28"/>
      <c r="D22" s="29"/>
      <c r="E22" s="34" t="s">
        <v>49</v>
      </c>
      <c r="F22" s="52">
        <v>1</v>
      </c>
      <c r="G22" s="52">
        <v>1</v>
      </c>
      <c r="H22" s="110">
        <f t="shared" si="0"/>
        <v>2</v>
      </c>
      <c r="I22" s="83"/>
      <c r="J22" s="52">
        <v>32</v>
      </c>
      <c r="K22" s="52">
        <v>19</v>
      </c>
      <c r="L22" s="52">
        <v>12</v>
      </c>
      <c r="M22" s="52">
        <v>11</v>
      </c>
      <c r="N22" s="52">
        <v>4</v>
      </c>
      <c r="O22" s="110">
        <f t="shared" si="1"/>
        <v>78</v>
      </c>
      <c r="P22" s="112">
        <f t="shared" si="2"/>
        <v>80</v>
      </c>
    </row>
    <row r="23" spans="3:16" ht="30" customHeight="1">
      <c r="C23" s="28"/>
      <c r="D23" s="29"/>
      <c r="E23" s="34" t="s">
        <v>50</v>
      </c>
      <c r="F23" s="52">
        <v>0</v>
      </c>
      <c r="G23" s="52">
        <v>0</v>
      </c>
      <c r="H23" s="110">
        <f t="shared" si="0"/>
        <v>0</v>
      </c>
      <c r="I23" s="83"/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110">
        <f t="shared" si="1"/>
        <v>0</v>
      </c>
      <c r="P23" s="112">
        <f t="shared" si="2"/>
        <v>0</v>
      </c>
    </row>
    <row r="24" spans="3:16" ht="30" customHeight="1">
      <c r="C24" s="28"/>
      <c r="D24" s="35"/>
      <c r="E24" s="34" t="s">
        <v>77</v>
      </c>
      <c r="F24" s="52">
        <v>0</v>
      </c>
      <c r="G24" s="52">
        <v>0</v>
      </c>
      <c r="H24" s="110">
        <f t="shared" si="0"/>
        <v>0</v>
      </c>
      <c r="I24" s="53"/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110">
        <f t="shared" si="1"/>
        <v>0</v>
      </c>
      <c r="P24" s="112">
        <f t="shared" si="2"/>
        <v>0</v>
      </c>
    </row>
    <row r="25" spans="3:16" ht="30" customHeight="1">
      <c r="C25" s="28"/>
      <c r="D25" s="32" t="s">
        <v>51</v>
      </c>
      <c r="E25" s="33"/>
      <c r="F25" s="109">
        <f>SUM(F26:F28)</f>
        <v>1020</v>
      </c>
      <c r="G25" s="109">
        <f>SUM(G26:G28)</f>
        <v>1068</v>
      </c>
      <c r="H25" s="110">
        <f t="shared" si="0"/>
        <v>2088</v>
      </c>
      <c r="I25" s="111"/>
      <c r="J25" s="109">
        <f>SUM(J26:J28)</f>
        <v>1836</v>
      </c>
      <c r="K25" s="109">
        <f>SUM(K26:K28)</f>
        <v>1442</v>
      </c>
      <c r="L25" s="109">
        <f>SUM(L26:L28)</f>
        <v>789</v>
      </c>
      <c r="M25" s="109">
        <f>SUM(M26:M28)</f>
        <v>657</v>
      </c>
      <c r="N25" s="109">
        <f>SUM(N26:N28)</f>
        <v>287</v>
      </c>
      <c r="O25" s="110">
        <f t="shared" si="1"/>
        <v>5011</v>
      </c>
      <c r="P25" s="112">
        <f t="shared" si="2"/>
        <v>7099</v>
      </c>
    </row>
    <row r="26" spans="3:16" ht="30" customHeight="1">
      <c r="C26" s="28"/>
      <c r="D26" s="29"/>
      <c r="E26" s="34" t="s">
        <v>52</v>
      </c>
      <c r="F26" s="52">
        <v>974</v>
      </c>
      <c r="G26" s="52">
        <v>1033</v>
      </c>
      <c r="H26" s="110">
        <f t="shared" si="0"/>
        <v>2007</v>
      </c>
      <c r="I26" s="83"/>
      <c r="J26" s="52">
        <v>1779</v>
      </c>
      <c r="K26" s="52">
        <f>1411+1</f>
        <v>1412</v>
      </c>
      <c r="L26" s="52">
        <v>777</v>
      </c>
      <c r="M26" s="52">
        <v>644</v>
      </c>
      <c r="N26" s="52">
        <v>283</v>
      </c>
      <c r="O26" s="110">
        <f t="shared" si="1"/>
        <v>4895</v>
      </c>
      <c r="P26" s="112">
        <f t="shared" si="2"/>
        <v>6902</v>
      </c>
    </row>
    <row r="27" spans="3:16" ht="30" customHeight="1">
      <c r="C27" s="28"/>
      <c r="D27" s="29"/>
      <c r="E27" s="34" t="s">
        <v>53</v>
      </c>
      <c r="F27" s="52">
        <v>18</v>
      </c>
      <c r="G27" s="52">
        <v>17</v>
      </c>
      <c r="H27" s="110">
        <f t="shared" si="0"/>
        <v>35</v>
      </c>
      <c r="I27" s="83"/>
      <c r="J27" s="52">
        <v>23</v>
      </c>
      <c r="K27" s="52">
        <v>13</v>
      </c>
      <c r="L27" s="52">
        <v>5</v>
      </c>
      <c r="M27" s="52">
        <v>9</v>
      </c>
      <c r="N27" s="52">
        <v>2</v>
      </c>
      <c r="O27" s="110">
        <f t="shared" si="1"/>
        <v>52</v>
      </c>
      <c r="P27" s="112">
        <f t="shared" si="2"/>
        <v>87</v>
      </c>
    </row>
    <row r="28" spans="3:16" ht="30" customHeight="1">
      <c r="C28" s="28"/>
      <c r="D28" s="29"/>
      <c r="E28" s="34" t="s">
        <v>54</v>
      </c>
      <c r="F28" s="52">
        <v>28</v>
      </c>
      <c r="G28" s="52">
        <v>18</v>
      </c>
      <c r="H28" s="110">
        <f t="shared" si="0"/>
        <v>46</v>
      </c>
      <c r="I28" s="83"/>
      <c r="J28" s="52">
        <v>34</v>
      </c>
      <c r="K28" s="52">
        <v>17</v>
      </c>
      <c r="L28" s="52">
        <v>7</v>
      </c>
      <c r="M28" s="52">
        <v>4</v>
      </c>
      <c r="N28" s="52">
        <v>2</v>
      </c>
      <c r="O28" s="110">
        <f t="shared" si="1"/>
        <v>64</v>
      </c>
      <c r="P28" s="112">
        <f t="shared" si="2"/>
        <v>110</v>
      </c>
    </row>
    <row r="29" spans="3:16" ht="30" customHeight="1">
      <c r="C29" s="28"/>
      <c r="D29" s="36" t="s">
        <v>55</v>
      </c>
      <c r="E29" s="37"/>
      <c r="F29" s="52">
        <v>21</v>
      </c>
      <c r="G29" s="52">
        <v>17</v>
      </c>
      <c r="H29" s="110">
        <f t="shared" si="0"/>
        <v>38</v>
      </c>
      <c r="I29" s="83"/>
      <c r="J29" s="52">
        <v>81</v>
      </c>
      <c r="K29" s="52">
        <v>59</v>
      </c>
      <c r="L29" s="52">
        <v>61</v>
      </c>
      <c r="M29" s="52">
        <v>63</v>
      </c>
      <c r="N29" s="52">
        <v>22</v>
      </c>
      <c r="O29" s="110">
        <f t="shared" si="1"/>
        <v>286</v>
      </c>
      <c r="P29" s="112">
        <f t="shared" si="2"/>
        <v>324</v>
      </c>
    </row>
    <row r="30" spans="3:16" ht="30" customHeight="1" thickBot="1">
      <c r="C30" s="38"/>
      <c r="D30" s="39" t="s">
        <v>56</v>
      </c>
      <c r="E30" s="40"/>
      <c r="F30" s="54">
        <v>1254</v>
      </c>
      <c r="G30" s="54">
        <v>1224</v>
      </c>
      <c r="H30" s="113">
        <f t="shared" si="0"/>
        <v>2478</v>
      </c>
      <c r="I30" s="84"/>
      <c r="J30" s="54">
        <v>3351</v>
      </c>
      <c r="K30" s="54">
        <f>1779+1</f>
        <v>1780</v>
      </c>
      <c r="L30" s="54">
        <v>939</v>
      </c>
      <c r="M30" s="54">
        <v>789</v>
      </c>
      <c r="N30" s="54">
        <v>342</v>
      </c>
      <c r="O30" s="113">
        <f t="shared" si="1"/>
        <v>7201</v>
      </c>
      <c r="P30" s="114">
        <f t="shared" si="2"/>
        <v>9679</v>
      </c>
    </row>
    <row r="31" spans="3:16" ht="30" customHeight="1">
      <c r="C31" s="25" t="s">
        <v>57</v>
      </c>
      <c r="D31" s="41"/>
      <c r="E31" s="42"/>
      <c r="F31" s="105">
        <f>SUM(F32:F40)</f>
        <v>15</v>
      </c>
      <c r="G31" s="105">
        <f>SUM(G32:G40)</f>
        <v>18</v>
      </c>
      <c r="H31" s="106">
        <f t="shared" si="0"/>
        <v>33</v>
      </c>
      <c r="I31" s="107"/>
      <c r="J31" s="105">
        <f>SUM(J32:J40)</f>
        <v>1238</v>
      </c>
      <c r="K31" s="105">
        <f>SUM(K32:K40)</f>
        <v>812</v>
      </c>
      <c r="L31" s="105">
        <f>SUM(L32:L40)</f>
        <v>551</v>
      </c>
      <c r="M31" s="105">
        <f>SUM(M32:M40)</f>
        <v>600</v>
      </c>
      <c r="N31" s="105">
        <f>SUM(N32:N40)</f>
        <v>279</v>
      </c>
      <c r="O31" s="106">
        <f t="shared" si="1"/>
        <v>3480</v>
      </c>
      <c r="P31" s="108">
        <f t="shared" si="2"/>
        <v>3513</v>
      </c>
    </row>
    <row r="32" spans="3:16" ht="30" customHeight="1">
      <c r="C32" s="43"/>
      <c r="D32" s="36" t="s">
        <v>58</v>
      </c>
      <c r="E32" s="37"/>
      <c r="F32" s="87">
        <v>0</v>
      </c>
      <c r="G32" s="87">
        <v>0</v>
      </c>
      <c r="H32" s="115">
        <f t="shared" si="0"/>
        <v>0</v>
      </c>
      <c r="I32" s="53"/>
      <c r="J32" s="87">
        <v>94</v>
      </c>
      <c r="K32" s="87">
        <v>148</v>
      </c>
      <c r="L32" s="87">
        <v>92</v>
      </c>
      <c r="M32" s="87">
        <v>90</v>
      </c>
      <c r="N32" s="87">
        <v>18</v>
      </c>
      <c r="O32" s="115">
        <f t="shared" si="1"/>
        <v>442</v>
      </c>
      <c r="P32" s="116">
        <f t="shared" si="2"/>
        <v>442</v>
      </c>
    </row>
    <row r="33" spans="3:16" ht="30" customHeight="1">
      <c r="C33" s="28"/>
      <c r="D33" s="36" t="s">
        <v>59</v>
      </c>
      <c r="E33" s="37"/>
      <c r="F33" s="52">
        <v>0</v>
      </c>
      <c r="G33" s="52">
        <v>0</v>
      </c>
      <c r="H33" s="109">
        <f t="shared" si="0"/>
        <v>0</v>
      </c>
      <c r="I33" s="53"/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110">
        <f t="shared" si="1"/>
        <v>0</v>
      </c>
      <c r="P33" s="112">
        <f t="shared" si="2"/>
        <v>0</v>
      </c>
    </row>
    <row r="34" spans="3:16" ht="30" customHeight="1">
      <c r="C34" s="28"/>
      <c r="D34" s="36" t="s">
        <v>74</v>
      </c>
      <c r="E34" s="37"/>
      <c r="F34" s="52">
        <v>0</v>
      </c>
      <c r="G34" s="52">
        <v>0</v>
      </c>
      <c r="H34" s="109">
        <f t="shared" si="0"/>
        <v>0</v>
      </c>
      <c r="I34" s="53"/>
      <c r="J34" s="52">
        <v>844</v>
      </c>
      <c r="K34" s="52">
        <v>460</v>
      </c>
      <c r="L34" s="52">
        <v>199</v>
      </c>
      <c r="M34" s="52">
        <v>122</v>
      </c>
      <c r="N34" s="52">
        <v>45</v>
      </c>
      <c r="O34" s="110">
        <f t="shared" si="1"/>
        <v>1670</v>
      </c>
      <c r="P34" s="112">
        <f t="shared" si="2"/>
        <v>1670</v>
      </c>
    </row>
    <row r="35" spans="3:16" ht="30" customHeight="1">
      <c r="C35" s="28"/>
      <c r="D35" s="36" t="s">
        <v>60</v>
      </c>
      <c r="E35" s="37"/>
      <c r="F35" s="52">
        <v>0</v>
      </c>
      <c r="G35" s="52">
        <v>1</v>
      </c>
      <c r="H35" s="109">
        <f t="shared" si="0"/>
        <v>1</v>
      </c>
      <c r="I35" s="83"/>
      <c r="J35" s="52">
        <v>42</v>
      </c>
      <c r="K35" s="52">
        <v>33</v>
      </c>
      <c r="L35" s="52">
        <v>37</v>
      </c>
      <c r="M35" s="52">
        <v>34</v>
      </c>
      <c r="N35" s="52">
        <v>18</v>
      </c>
      <c r="O35" s="110">
        <f t="shared" si="1"/>
        <v>164</v>
      </c>
      <c r="P35" s="112">
        <f t="shared" si="2"/>
        <v>165</v>
      </c>
    </row>
    <row r="36" spans="3:16" ht="30" customHeight="1">
      <c r="C36" s="28"/>
      <c r="D36" s="36" t="s">
        <v>61</v>
      </c>
      <c r="E36" s="37"/>
      <c r="F36" s="52">
        <v>15</v>
      </c>
      <c r="G36" s="52">
        <v>16</v>
      </c>
      <c r="H36" s="109">
        <f t="shared" si="0"/>
        <v>31</v>
      </c>
      <c r="I36" s="83"/>
      <c r="J36" s="52">
        <v>103</v>
      </c>
      <c r="K36" s="52">
        <v>57</v>
      </c>
      <c r="L36" s="52">
        <v>54</v>
      </c>
      <c r="M36" s="52">
        <v>35</v>
      </c>
      <c r="N36" s="52">
        <v>6</v>
      </c>
      <c r="O36" s="110">
        <f t="shared" si="1"/>
        <v>255</v>
      </c>
      <c r="P36" s="112">
        <f t="shared" si="2"/>
        <v>286</v>
      </c>
    </row>
    <row r="37" spans="3:16" ht="30" customHeight="1">
      <c r="C37" s="28"/>
      <c r="D37" s="36" t="s">
        <v>62</v>
      </c>
      <c r="E37" s="37"/>
      <c r="F37" s="52">
        <v>0</v>
      </c>
      <c r="G37" s="52">
        <v>1</v>
      </c>
      <c r="H37" s="109">
        <f t="shared" si="0"/>
        <v>1</v>
      </c>
      <c r="I37" s="53"/>
      <c r="J37" s="52">
        <v>147</v>
      </c>
      <c r="K37" s="52">
        <v>107</v>
      </c>
      <c r="L37" s="52">
        <v>86</v>
      </c>
      <c r="M37" s="52">
        <v>55</v>
      </c>
      <c r="N37" s="52">
        <v>24</v>
      </c>
      <c r="O37" s="110">
        <f t="shared" si="1"/>
        <v>419</v>
      </c>
      <c r="P37" s="112">
        <f t="shared" si="2"/>
        <v>420</v>
      </c>
    </row>
    <row r="38" spans="3:16" ht="30" customHeight="1">
      <c r="C38" s="28"/>
      <c r="D38" s="36" t="s">
        <v>63</v>
      </c>
      <c r="E38" s="37"/>
      <c r="F38" s="52">
        <v>0</v>
      </c>
      <c r="G38" s="52">
        <v>0</v>
      </c>
      <c r="H38" s="109">
        <f t="shared" si="0"/>
        <v>0</v>
      </c>
      <c r="I38" s="53"/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110">
        <f t="shared" si="1"/>
        <v>0</v>
      </c>
      <c r="P38" s="112">
        <f t="shared" si="2"/>
        <v>0</v>
      </c>
    </row>
    <row r="39" spans="3:16" ht="30" customHeight="1">
      <c r="C39" s="28"/>
      <c r="D39" s="195" t="s">
        <v>64</v>
      </c>
      <c r="E39" s="196"/>
      <c r="F39" s="52">
        <v>0</v>
      </c>
      <c r="G39" s="52">
        <v>0</v>
      </c>
      <c r="H39" s="110">
        <f t="shared" si="0"/>
        <v>0</v>
      </c>
      <c r="I39" s="53"/>
      <c r="J39" s="52">
        <v>0</v>
      </c>
      <c r="K39" s="52">
        <v>2</v>
      </c>
      <c r="L39" s="52">
        <v>81</v>
      </c>
      <c r="M39" s="52">
        <v>254</v>
      </c>
      <c r="N39" s="52">
        <v>163</v>
      </c>
      <c r="O39" s="110">
        <f t="shared" si="1"/>
        <v>500</v>
      </c>
      <c r="P39" s="112">
        <f t="shared" si="2"/>
        <v>500</v>
      </c>
    </row>
    <row r="40" spans="3:16" ht="30" customHeight="1" thickBot="1">
      <c r="C40" s="38"/>
      <c r="D40" s="197" t="s">
        <v>65</v>
      </c>
      <c r="E40" s="198"/>
      <c r="F40" s="88">
        <v>0</v>
      </c>
      <c r="G40" s="88">
        <v>0</v>
      </c>
      <c r="H40" s="117">
        <f t="shared" si="0"/>
        <v>0</v>
      </c>
      <c r="I40" s="55"/>
      <c r="J40" s="88">
        <v>8</v>
      </c>
      <c r="K40" s="88">
        <v>5</v>
      </c>
      <c r="L40" s="88">
        <v>2</v>
      </c>
      <c r="M40" s="88">
        <v>10</v>
      </c>
      <c r="N40" s="88">
        <v>5</v>
      </c>
      <c r="O40" s="117">
        <f t="shared" si="1"/>
        <v>30</v>
      </c>
      <c r="P40" s="118">
        <f t="shared" si="2"/>
        <v>30</v>
      </c>
    </row>
    <row r="41" spans="3:16" ht="30" customHeight="1">
      <c r="C41" s="25" t="s">
        <v>66</v>
      </c>
      <c r="D41" s="41"/>
      <c r="E41" s="42"/>
      <c r="F41" s="105">
        <f>SUM(F42:F45)</f>
        <v>0</v>
      </c>
      <c r="G41" s="105">
        <f>SUM(G42:G45)</f>
        <v>0</v>
      </c>
      <c r="H41" s="106">
        <f t="shared" si="0"/>
        <v>0</v>
      </c>
      <c r="I41" s="119"/>
      <c r="J41" s="105">
        <f>SUM(J42:J45)</f>
        <v>144</v>
      </c>
      <c r="K41" s="105">
        <f>SUM(K42:K45)</f>
        <v>133</v>
      </c>
      <c r="L41" s="105">
        <f>SUM(L42:L45)</f>
        <v>411</v>
      </c>
      <c r="M41" s="105">
        <f>SUM(M42:M45)</f>
        <v>916</v>
      </c>
      <c r="N41" s="105">
        <f>SUM(N42:N45)</f>
        <v>541</v>
      </c>
      <c r="O41" s="106">
        <f t="shared" si="1"/>
        <v>2145</v>
      </c>
      <c r="P41" s="108">
        <f t="shared" si="2"/>
        <v>2145</v>
      </c>
    </row>
    <row r="42" spans="3:16" ht="30" customHeight="1">
      <c r="C42" s="28"/>
      <c r="D42" s="36" t="s">
        <v>67</v>
      </c>
      <c r="E42" s="37"/>
      <c r="F42" s="52">
        <v>0</v>
      </c>
      <c r="G42" s="52">
        <v>0</v>
      </c>
      <c r="H42" s="110">
        <f t="shared" si="0"/>
        <v>0</v>
      </c>
      <c r="I42" s="53"/>
      <c r="J42" s="52">
        <v>4</v>
      </c>
      <c r="K42" s="52">
        <v>8</v>
      </c>
      <c r="L42" s="52">
        <v>207</v>
      </c>
      <c r="M42" s="52">
        <v>531</v>
      </c>
      <c r="N42" s="52">
        <v>320</v>
      </c>
      <c r="O42" s="120">
        <f t="shared" si="1"/>
        <v>1070</v>
      </c>
      <c r="P42" s="112">
        <f t="shared" si="2"/>
        <v>1070</v>
      </c>
    </row>
    <row r="43" spans="3:16" ht="30" customHeight="1">
      <c r="C43" s="28"/>
      <c r="D43" s="36" t="s">
        <v>68</v>
      </c>
      <c r="E43" s="37"/>
      <c r="F43" s="52">
        <v>0</v>
      </c>
      <c r="G43" s="52">
        <v>0</v>
      </c>
      <c r="H43" s="110">
        <f t="shared" si="0"/>
        <v>0</v>
      </c>
      <c r="I43" s="53"/>
      <c r="J43" s="52">
        <v>134</v>
      </c>
      <c r="K43" s="52">
        <v>114</v>
      </c>
      <c r="L43" s="52">
        <v>158</v>
      </c>
      <c r="M43" s="52">
        <v>219</v>
      </c>
      <c r="N43" s="52">
        <v>96</v>
      </c>
      <c r="O43" s="120">
        <f t="shared" si="1"/>
        <v>721</v>
      </c>
      <c r="P43" s="112">
        <f t="shared" si="2"/>
        <v>721</v>
      </c>
    </row>
    <row r="44" spans="3:16" ht="30" customHeight="1">
      <c r="C44" s="28"/>
      <c r="D44" s="36" t="s">
        <v>69</v>
      </c>
      <c r="E44" s="37"/>
      <c r="F44" s="52">
        <v>0</v>
      </c>
      <c r="G44" s="52">
        <v>0</v>
      </c>
      <c r="H44" s="121">
        <f t="shared" si="0"/>
        <v>0</v>
      </c>
      <c r="I44" s="53"/>
      <c r="J44" s="52">
        <v>0</v>
      </c>
      <c r="K44" s="52">
        <v>1</v>
      </c>
      <c r="L44" s="52">
        <v>8</v>
      </c>
      <c r="M44" s="52">
        <v>13</v>
      </c>
      <c r="N44" s="52">
        <v>8</v>
      </c>
      <c r="O44" s="120">
        <f t="shared" si="1"/>
        <v>30</v>
      </c>
      <c r="P44" s="112">
        <f t="shared" si="2"/>
        <v>30</v>
      </c>
    </row>
    <row r="45" spans="3:16" ht="30" customHeight="1" thickBot="1">
      <c r="C45" s="38"/>
      <c r="D45" s="39" t="s">
        <v>78</v>
      </c>
      <c r="E45" s="40"/>
      <c r="F45" s="54">
        <v>0</v>
      </c>
      <c r="G45" s="54">
        <v>0</v>
      </c>
      <c r="H45" s="113">
        <f t="shared" si="0"/>
        <v>0</v>
      </c>
      <c r="I45" s="56"/>
      <c r="J45" s="54">
        <v>6</v>
      </c>
      <c r="K45" s="54">
        <v>10</v>
      </c>
      <c r="L45" s="54">
        <v>38</v>
      </c>
      <c r="M45" s="54">
        <v>153</v>
      </c>
      <c r="N45" s="54">
        <v>117</v>
      </c>
      <c r="O45" s="122">
        <f t="shared" si="1"/>
        <v>324</v>
      </c>
      <c r="P45" s="114">
        <f t="shared" si="2"/>
        <v>324</v>
      </c>
    </row>
    <row r="46" spans="3:16" ht="30" customHeight="1" thickBot="1">
      <c r="C46" s="199" t="s">
        <v>70</v>
      </c>
      <c r="D46" s="200"/>
      <c r="E46" s="201"/>
      <c r="F46" s="123">
        <f>SUM(F10,F31,F41)</f>
        <v>2821</v>
      </c>
      <c r="G46" s="123">
        <f>SUM(G10,G31,G41)</f>
        <v>2845</v>
      </c>
      <c r="H46" s="124">
        <f t="shared" si="0"/>
        <v>5666</v>
      </c>
      <c r="I46" s="125"/>
      <c r="J46" s="123">
        <f>SUM(J10,J31,J41)</f>
        <v>11561</v>
      </c>
      <c r="K46" s="123">
        <f>SUM(K10,K31,K41)</f>
        <v>7101</v>
      </c>
      <c r="L46" s="123">
        <f>SUM(L10,L31,L41)</f>
        <v>4414</v>
      </c>
      <c r="M46" s="123">
        <f>SUM(M10,M31,M41)</f>
        <v>4517</v>
      </c>
      <c r="N46" s="123">
        <f>SUM(N10,N31,N41)</f>
        <v>2246</v>
      </c>
      <c r="O46" s="124">
        <f t="shared" si="1"/>
        <v>29839</v>
      </c>
      <c r="P46" s="126">
        <f t="shared" si="2"/>
        <v>35505</v>
      </c>
    </row>
    <row r="47" spans="3:17" ht="30" customHeight="1" thickBot="1" thickTop="1">
      <c r="C47" s="44" t="s">
        <v>71</v>
      </c>
      <c r="D47" s="45"/>
      <c r="E47" s="45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20"/>
    </row>
    <row r="48" spans="3:17" ht="30" customHeight="1">
      <c r="C48" s="25" t="s">
        <v>37</v>
      </c>
      <c r="D48" s="26"/>
      <c r="E48" s="27"/>
      <c r="F48" s="105">
        <f>SUM(F49,F55,F58,F63,F67,F68)</f>
        <v>2432991</v>
      </c>
      <c r="G48" s="105">
        <f>SUM(G49,G55,G58,G63,G67,G68)</f>
        <v>3418377</v>
      </c>
      <c r="H48" s="106">
        <f t="shared" si="0"/>
        <v>5851368</v>
      </c>
      <c r="I48" s="107"/>
      <c r="J48" s="105">
        <f>SUM(J49,J55,J58,J63,J67,J68)</f>
        <v>29656468</v>
      </c>
      <c r="K48" s="105">
        <f>SUM(K49,K55,K58,K63,K67,K68)</f>
        <v>20552279</v>
      </c>
      <c r="L48" s="105">
        <f>SUM(L49,L55,L58,L63,L67,L68)</f>
        <v>16385542</v>
      </c>
      <c r="M48" s="105">
        <f>SUM(M49,M55,M58,M63,M67,M68)</f>
        <v>17216727</v>
      </c>
      <c r="N48" s="105">
        <f>SUM(N49,N55,N58,N63,N67,N68)</f>
        <v>9140305</v>
      </c>
      <c r="O48" s="106">
        <f t="shared" si="1"/>
        <v>92951321</v>
      </c>
      <c r="P48" s="108">
        <f t="shared" si="2"/>
        <v>98802689</v>
      </c>
      <c r="Q48" s="20"/>
    </row>
    <row r="49" spans="3:16" ht="30" customHeight="1">
      <c r="C49" s="28"/>
      <c r="D49" s="29" t="s">
        <v>38</v>
      </c>
      <c r="E49" s="30"/>
      <c r="F49" s="109">
        <f>SUM(F50:F54)</f>
        <v>308570</v>
      </c>
      <c r="G49" s="109">
        <f>SUM(G50:G54)</f>
        <v>643651</v>
      </c>
      <c r="H49" s="110">
        <f t="shared" si="0"/>
        <v>952221</v>
      </c>
      <c r="I49" s="111"/>
      <c r="J49" s="109">
        <f>SUM(J50:J54)</f>
        <v>6609257</v>
      </c>
      <c r="K49" s="109">
        <f>SUM(K50:K54)</f>
        <v>3888221</v>
      </c>
      <c r="L49" s="109">
        <f>SUM(L50:L54)</f>
        <v>3154990</v>
      </c>
      <c r="M49" s="109">
        <f>SUM(M50:M54)</f>
        <v>3636483</v>
      </c>
      <c r="N49" s="109">
        <f>SUM(N50:N54)</f>
        <v>3227911</v>
      </c>
      <c r="O49" s="110">
        <f t="shared" si="1"/>
        <v>20516862</v>
      </c>
      <c r="P49" s="112">
        <f t="shared" si="2"/>
        <v>21469083</v>
      </c>
    </row>
    <row r="50" spans="3:16" ht="30" customHeight="1">
      <c r="C50" s="28"/>
      <c r="D50" s="29"/>
      <c r="E50" s="31" t="s">
        <v>39</v>
      </c>
      <c r="F50" s="52">
        <v>0</v>
      </c>
      <c r="G50" s="52">
        <v>0</v>
      </c>
      <c r="H50" s="110">
        <f t="shared" si="0"/>
        <v>0</v>
      </c>
      <c r="I50" s="83"/>
      <c r="J50" s="52">
        <v>4116448</v>
      </c>
      <c r="K50" s="52">
        <v>2161847</v>
      </c>
      <c r="L50" s="52">
        <v>1898114</v>
      </c>
      <c r="M50" s="52">
        <v>2179360</v>
      </c>
      <c r="N50" s="52">
        <v>1854460</v>
      </c>
      <c r="O50" s="120">
        <f t="shared" si="1"/>
        <v>12210229</v>
      </c>
      <c r="P50" s="112">
        <f t="shared" si="2"/>
        <v>12210229</v>
      </c>
    </row>
    <row r="51" spans="3:16" ht="30" customHeight="1">
      <c r="C51" s="28"/>
      <c r="D51" s="29"/>
      <c r="E51" s="31" t="s">
        <v>40</v>
      </c>
      <c r="F51" s="52">
        <v>0</v>
      </c>
      <c r="G51" s="52">
        <v>0</v>
      </c>
      <c r="H51" s="110">
        <f t="shared" si="0"/>
        <v>0</v>
      </c>
      <c r="I51" s="83"/>
      <c r="J51" s="52">
        <v>24449</v>
      </c>
      <c r="K51" s="52">
        <v>45016</v>
      </c>
      <c r="L51" s="52">
        <v>98468</v>
      </c>
      <c r="M51" s="52">
        <v>302135</v>
      </c>
      <c r="N51" s="52">
        <v>459693</v>
      </c>
      <c r="O51" s="120">
        <f t="shared" si="1"/>
        <v>929761</v>
      </c>
      <c r="P51" s="112">
        <f t="shared" si="2"/>
        <v>929761</v>
      </c>
    </row>
    <row r="52" spans="3:16" ht="30" customHeight="1">
      <c r="C52" s="28"/>
      <c r="D52" s="29"/>
      <c r="E52" s="31" t="s">
        <v>41</v>
      </c>
      <c r="F52" s="52">
        <v>115867</v>
      </c>
      <c r="G52" s="52">
        <v>285629</v>
      </c>
      <c r="H52" s="110">
        <f t="shared" si="0"/>
        <v>401496</v>
      </c>
      <c r="I52" s="83"/>
      <c r="J52" s="52">
        <v>979231</v>
      </c>
      <c r="K52" s="52">
        <v>636806</v>
      </c>
      <c r="L52" s="52">
        <v>479203</v>
      </c>
      <c r="M52" s="52">
        <v>568318</v>
      </c>
      <c r="N52" s="52">
        <v>576253</v>
      </c>
      <c r="O52" s="120">
        <f t="shared" si="1"/>
        <v>3239811</v>
      </c>
      <c r="P52" s="112">
        <f t="shared" si="2"/>
        <v>3641307</v>
      </c>
    </row>
    <row r="53" spans="3:16" ht="30" customHeight="1">
      <c r="C53" s="28"/>
      <c r="D53" s="29"/>
      <c r="E53" s="31" t="s">
        <v>42</v>
      </c>
      <c r="F53" s="52">
        <v>119301</v>
      </c>
      <c r="G53" s="52">
        <v>286259</v>
      </c>
      <c r="H53" s="110">
        <f t="shared" si="0"/>
        <v>405560</v>
      </c>
      <c r="I53" s="83"/>
      <c r="J53" s="52">
        <v>732758</v>
      </c>
      <c r="K53" s="52">
        <v>477806</v>
      </c>
      <c r="L53" s="52">
        <v>316771</v>
      </c>
      <c r="M53" s="52">
        <v>236566</v>
      </c>
      <c r="N53" s="52">
        <v>150372</v>
      </c>
      <c r="O53" s="120">
        <f t="shared" si="1"/>
        <v>1914273</v>
      </c>
      <c r="P53" s="112">
        <f t="shared" si="2"/>
        <v>2319833</v>
      </c>
    </row>
    <row r="54" spans="3:16" ht="30" customHeight="1">
      <c r="C54" s="28"/>
      <c r="D54" s="29"/>
      <c r="E54" s="31" t="s">
        <v>43</v>
      </c>
      <c r="F54" s="52">
        <v>73402</v>
      </c>
      <c r="G54" s="52">
        <v>71763</v>
      </c>
      <c r="H54" s="110">
        <f t="shared" si="0"/>
        <v>145165</v>
      </c>
      <c r="I54" s="83"/>
      <c r="J54" s="52">
        <v>756371</v>
      </c>
      <c r="K54" s="52">
        <v>566746</v>
      </c>
      <c r="L54" s="52">
        <v>362434</v>
      </c>
      <c r="M54" s="52">
        <v>350104</v>
      </c>
      <c r="N54" s="52">
        <v>187133</v>
      </c>
      <c r="O54" s="120">
        <f t="shared" si="1"/>
        <v>2222788</v>
      </c>
      <c r="P54" s="112">
        <f t="shared" si="2"/>
        <v>2367953</v>
      </c>
    </row>
    <row r="55" spans="3:16" ht="30" customHeight="1">
      <c r="C55" s="28"/>
      <c r="D55" s="32" t="s">
        <v>44</v>
      </c>
      <c r="E55" s="33"/>
      <c r="F55" s="109">
        <f>SUM(F56:F57)</f>
        <v>810429</v>
      </c>
      <c r="G55" s="109">
        <f>SUM(G56:G57)</f>
        <v>1226673</v>
      </c>
      <c r="H55" s="110">
        <f t="shared" si="0"/>
        <v>2037102</v>
      </c>
      <c r="I55" s="111"/>
      <c r="J55" s="109">
        <f>SUM(J56:J57)</f>
        <v>14803951</v>
      </c>
      <c r="K55" s="109">
        <f>SUM(K56:K57)</f>
        <v>10187922</v>
      </c>
      <c r="L55" s="109">
        <f>SUM(L56:L57)</f>
        <v>6615433</v>
      </c>
      <c r="M55" s="109">
        <f>SUM(M56:M57)</f>
        <v>6448666</v>
      </c>
      <c r="N55" s="109">
        <f>SUM(N56:N57)</f>
        <v>2965337</v>
      </c>
      <c r="O55" s="110">
        <f t="shared" si="1"/>
        <v>41021309</v>
      </c>
      <c r="P55" s="112">
        <f t="shared" si="2"/>
        <v>43058411</v>
      </c>
    </row>
    <row r="56" spans="3:16" ht="30" customHeight="1">
      <c r="C56" s="28"/>
      <c r="D56" s="29"/>
      <c r="E56" s="31" t="s">
        <v>45</v>
      </c>
      <c r="F56" s="52">
        <v>0</v>
      </c>
      <c r="G56" s="52">
        <v>0</v>
      </c>
      <c r="H56" s="110">
        <f t="shared" si="0"/>
        <v>0</v>
      </c>
      <c r="I56" s="83"/>
      <c r="J56" s="52">
        <v>12177235</v>
      </c>
      <c r="K56" s="52">
        <f>8539911+7517</f>
        <v>8547428</v>
      </c>
      <c r="L56" s="52">
        <v>5589056</v>
      </c>
      <c r="M56" s="52">
        <v>5722107</v>
      </c>
      <c r="N56" s="52">
        <v>2742375</v>
      </c>
      <c r="O56" s="110">
        <f t="shared" si="1"/>
        <v>34778201</v>
      </c>
      <c r="P56" s="112">
        <f t="shared" si="2"/>
        <v>34778201</v>
      </c>
    </row>
    <row r="57" spans="3:16" ht="30" customHeight="1">
      <c r="C57" s="28"/>
      <c r="D57" s="29"/>
      <c r="E57" s="31" t="s">
        <v>46</v>
      </c>
      <c r="F57" s="52">
        <v>810429</v>
      </c>
      <c r="G57" s="52">
        <v>1226673</v>
      </c>
      <c r="H57" s="110">
        <f t="shared" si="0"/>
        <v>2037102</v>
      </c>
      <c r="I57" s="83"/>
      <c r="J57" s="52">
        <v>2626716</v>
      </c>
      <c r="K57" s="52">
        <v>1640494</v>
      </c>
      <c r="L57" s="52">
        <v>1026377</v>
      </c>
      <c r="M57" s="52">
        <v>726559</v>
      </c>
      <c r="N57" s="52">
        <v>222962</v>
      </c>
      <c r="O57" s="110">
        <f t="shared" si="1"/>
        <v>6243108</v>
      </c>
      <c r="P57" s="112">
        <f t="shared" si="2"/>
        <v>8280210</v>
      </c>
    </row>
    <row r="58" spans="3:16" ht="30" customHeight="1">
      <c r="C58" s="28"/>
      <c r="D58" s="32" t="s">
        <v>47</v>
      </c>
      <c r="E58" s="33"/>
      <c r="F58" s="109">
        <f>SUM(F59:F62)</f>
        <v>27976</v>
      </c>
      <c r="G58" s="109">
        <f>SUM(G59:G62)</f>
        <v>33629</v>
      </c>
      <c r="H58" s="110">
        <f t="shared" si="0"/>
        <v>61605</v>
      </c>
      <c r="I58" s="111"/>
      <c r="J58" s="109">
        <f>SUM(J59:J62)</f>
        <v>940305</v>
      </c>
      <c r="K58" s="109">
        <f>SUM(K59:K62)</f>
        <v>1041519</v>
      </c>
      <c r="L58" s="109">
        <f>SUM(L59:L62)</f>
        <v>2479458</v>
      </c>
      <c r="M58" s="109">
        <f>SUM(M59:M62)</f>
        <v>3083797</v>
      </c>
      <c r="N58" s="109">
        <f>SUM(N59:N62)</f>
        <v>1231822</v>
      </c>
      <c r="O58" s="110">
        <f t="shared" si="1"/>
        <v>8776901</v>
      </c>
      <c r="P58" s="112">
        <f t="shared" si="2"/>
        <v>8838506</v>
      </c>
    </row>
    <row r="59" spans="3:16" ht="30" customHeight="1">
      <c r="C59" s="28"/>
      <c r="D59" s="29"/>
      <c r="E59" s="31" t="s">
        <v>48</v>
      </c>
      <c r="F59" s="52">
        <v>25545</v>
      </c>
      <c r="G59" s="52">
        <v>25197</v>
      </c>
      <c r="H59" s="110">
        <f t="shared" si="0"/>
        <v>50742</v>
      </c>
      <c r="I59" s="83"/>
      <c r="J59" s="52">
        <v>758857</v>
      </c>
      <c r="K59" s="52">
        <v>891130</v>
      </c>
      <c r="L59" s="52">
        <v>2376679</v>
      </c>
      <c r="M59" s="52">
        <v>2950631</v>
      </c>
      <c r="N59" s="52">
        <v>1194375</v>
      </c>
      <c r="O59" s="110">
        <f t="shared" si="1"/>
        <v>8171672</v>
      </c>
      <c r="P59" s="112">
        <f t="shared" si="2"/>
        <v>8222414</v>
      </c>
    </row>
    <row r="60" spans="3:16" ht="30" customHeight="1">
      <c r="C60" s="28"/>
      <c r="D60" s="29"/>
      <c r="E60" s="34" t="s">
        <v>49</v>
      </c>
      <c r="F60" s="52">
        <v>2431</v>
      </c>
      <c r="G60" s="52">
        <v>8432</v>
      </c>
      <c r="H60" s="110">
        <f t="shared" si="0"/>
        <v>10863</v>
      </c>
      <c r="I60" s="83"/>
      <c r="J60" s="52">
        <v>181448</v>
      </c>
      <c r="K60" s="52">
        <v>150389</v>
      </c>
      <c r="L60" s="52">
        <v>102779</v>
      </c>
      <c r="M60" s="52">
        <v>133166</v>
      </c>
      <c r="N60" s="52">
        <v>37447</v>
      </c>
      <c r="O60" s="110">
        <f t="shared" si="1"/>
        <v>605229</v>
      </c>
      <c r="P60" s="112">
        <f t="shared" si="2"/>
        <v>616092</v>
      </c>
    </row>
    <row r="61" spans="3:16" ht="30" customHeight="1">
      <c r="C61" s="28"/>
      <c r="D61" s="29"/>
      <c r="E61" s="34" t="s">
        <v>50</v>
      </c>
      <c r="F61" s="52">
        <v>0</v>
      </c>
      <c r="G61" s="52">
        <v>0</v>
      </c>
      <c r="H61" s="110">
        <f t="shared" si="0"/>
        <v>0</v>
      </c>
      <c r="I61" s="83"/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110">
        <f t="shared" si="1"/>
        <v>0</v>
      </c>
      <c r="P61" s="112">
        <f t="shared" si="2"/>
        <v>0</v>
      </c>
    </row>
    <row r="62" spans="3:16" ht="30" customHeight="1">
      <c r="C62" s="28"/>
      <c r="D62" s="35"/>
      <c r="E62" s="34" t="s">
        <v>77</v>
      </c>
      <c r="F62" s="52">
        <v>0</v>
      </c>
      <c r="G62" s="52">
        <v>0</v>
      </c>
      <c r="H62" s="110">
        <f t="shared" si="0"/>
        <v>0</v>
      </c>
      <c r="I62" s="53"/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110">
        <f t="shared" si="1"/>
        <v>0</v>
      </c>
      <c r="P62" s="112">
        <f t="shared" si="2"/>
        <v>0</v>
      </c>
    </row>
    <row r="63" spans="3:16" ht="30" customHeight="1">
      <c r="C63" s="28"/>
      <c r="D63" s="32" t="s">
        <v>51</v>
      </c>
      <c r="E63" s="33"/>
      <c r="F63" s="109">
        <f>SUM(F64)</f>
        <v>567776</v>
      </c>
      <c r="G63" s="109">
        <f>SUM(G64)</f>
        <v>783117</v>
      </c>
      <c r="H63" s="110">
        <f t="shared" si="0"/>
        <v>1350893</v>
      </c>
      <c r="I63" s="111"/>
      <c r="J63" s="109">
        <f>SUM(J64)</f>
        <v>1504880</v>
      </c>
      <c r="K63" s="109">
        <f>SUM(K64)</f>
        <v>1972139</v>
      </c>
      <c r="L63" s="109">
        <f>SUM(L64)</f>
        <v>1285880</v>
      </c>
      <c r="M63" s="109">
        <f>SUM(M64)</f>
        <v>1190003</v>
      </c>
      <c r="N63" s="109">
        <f>SUM(N64)</f>
        <v>622971</v>
      </c>
      <c r="O63" s="110">
        <f t="shared" si="1"/>
        <v>6575873</v>
      </c>
      <c r="P63" s="112">
        <f t="shared" si="2"/>
        <v>7926766</v>
      </c>
    </row>
    <row r="64" spans="3:16" ht="30" customHeight="1">
      <c r="C64" s="28"/>
      <c r="D64" s="29"/>
      <c r="E64" s="34" t="s">
        <v>52</v>
      </c>
      <c r="F64" s="52">
        <v>567776</v>
      </c>
      <c r="G64" s="52">
        <v>783117</v>
      </c>
      <c r="H64" s="110">
        <f t="shared" si="0"/>
        <v>1350893</v>
      </c>
      <c r="I64" s="83"/>
      <c r="J64" s="52">
        <v>1504880</v>
      </c>
      <c r="K64" s="52">
        <f>1971039+1100</f>
        <v>1972139</v>
      </c>
      <c r="L64" s="52">
        <v>1285880</v>
      </c>
      <c r="M64" s="52">
        <v>1190003</v>
      </c>
      <c r="N64" s="52">
        <v>622971</v>
      </c>
      <c r="O64" s="110">
        <f t="shared" si="1"/>
        <v>6575873</v>
      </c>
      <c r="P64" s="112">
        <f t="shared" si="2"/>
        <v>7926766</v>
      </c>
    </row>
    <row r="65" spans="3:16" ht="30" customHeight="1" hidden="1">
      <c r="C65" s="28"/>
      <c r="D65" s="29"/>
      <c r="E65" s="34" t="s">
        <v>53</v>
      </c>
      <c r="F65" s="52">
        <v>0</v>
      </c>
      <c r="G65" s="52">
        <v>0</v>
      </c>
      <c r="H65" s="110">
        <f t="shared" si="0"/>
        <v>0</v>
      </c>
      <c r="I65" s="83"/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110">
        <f t="shared" si="1"/>
        <v>0</v>
      </c>
      <c r="P65" s="112">
        <f t="shared" si="2"/>
        <v>0</v>
      </c>
    </row>
    <row r="66" spans="3:16" ht="30" customHeight="1" hidden="1">
      <c r="C66" s="28"/>
      <c r="D66" s="29"/>
      <c r="E66" s="34" t="s">
        <v>54</v>
      </c>
      <c r="F66" s="52">
        <v>0</v>
      </c>
      <c r="G66" s="52">
        <v>0</v>
      </c>
      <c r="H66" s="110">
        <f t="shared" si="0"/>
        <v>0</v>
      </c>
      <c r="I66" s="83"/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110">
        <f t="shared" si="1"/>
        <v>0</v>
      </c>
      <c r="P66" s="112">
        <f t="shared" si="2"/>
        <v>0</v>
      </c>
    </row>
    <row r="67" spans="3:16" ht="30" customHeight="1">
      <c r="C67" s="28"/>
      <c r="D67" s="36" t="s">
        <v>55</v>
      </c>
      <c r="E67" s="37"/>
      <c r="F67" s="52">
        <v>148288</v>
      </c>
      <c r="G67" s="52">
        <v>182295</v>
      </c>
      <c r="H67" s="110">
        <f t="shared" si="0"/>
        <v>330583</v>
      </c>
      <c r="I67" s="83"/>
      <c r="J67" s="52">
        <v>1494395</v>
      </c>
      <c r="K67" s="52">
        <v>1194896</v>
      </c>
      <c r="L67" s="52">
        <v>1322150</v>
      </c>
      <c r="M67" s="52">
        <v>1601313</v>
      </c>
      <c r="N67" s="52">
        <v>559604</v>
      </c>
      <c r="O67" s="110">
        <f t="shared" si="1"/>
        <v>6172358</v>
      </c>
      <c r="P67" s="112">
        <f t="shared" si="2"/>
        <v>6502941</v>
      </c>
    </row>
    <row r="68" spans="3:16" ht="30" customHeight="1" thickBot="1">
      <c r="C68" s="38"/>
      <c r="D68" s="39" t="s">
        <v>56</v>
      </c>
      <c r="E68" s="40"/>
      <c r="F68" s="54">
        <v>569952</v>
      </c>
      <c r="G68" s="54">
        <v>549012</v>
      </c>
      <c r="H68" s="113">
        <f t="shared" si="0"/>
        <v>1118964</v>
      </c>
      <c r="I68" s="84"/>
      <c r="J68" s="54">
        <v>4303680</v>
      </c>
      <c r="K68" s="54">
        <f>2266099+1483</f>
        <v>2267582</v>
      </c>
      <c r="L68" s="54">
        <v>1527631</v>
      </c>
      <c r="M68" s="54">
        <v>1256465</v>
      </c>
      <c r="N68" s="54">
        <v>532660</v>
      </c>
      <c r="O68" s="113">
        <f t="shared" si="1"/>
        <v>9888018</v>
      </c>
      <c r="P68" s="114">
        <f t="shared" si="2"/>
        <v>11006982</v>
      </c>
    </row>
    <row r="69" spans="3:16" ht="30" customHeight="1">
      <c r="C69" s="25" t="s">
        <v>57</v>
      </c>
      <c r="D69" s="41"/>
      <c r="E69" s="42"/>
      <c r="F69" s="105">
        <f>SUM(F70:F78)</f>
        <v>82157</v>
      </c>
      <c r="G69" s="105">
        <f>SUM(G70:G78)</f>
        <v>179423</v>
      </c>
      <c r="H69" s="106">
        <f t="shared" si="0"/>
        <v>261580</v>
      </c>
      <c r="I69" s="107"/>
      <c r="J69" s="105">
        <f>SUM(J70:J78)</f>
        <v>12396829</v>
      </c>
      <c r="K69" s="105">
        <f>SUM(K70:K78)</f>
        <v>10911991</v>
      </c>
      <c r="L69" s="105">
        <f>SUM(L70:L78)</f>
        <v>11383588</v>
      </c>
      <c r="M69" s="105">
        <f>SUM(M70:M78)</f>
        <v>15790433</v>
      </c>
      <c r="N69" s="105">
        <f>SUM(N70:N78)</f>
        <v>8437872</v>
      </c>
      <c r="O69" s="106">
        <f t="shared" si="1"/>
        <v>58920713</v>
      </c>
      <c r="P69" s="108">
        <f t="shared" si="2"/>
        <v>59182293</v>
      </c>
    </row>
    <row r="70" spans="3:16" ht="30" customHeight="1">
      <c r="C70" s="43"/>
      <c r="D70" s="36" t="s">
        <v>58</v>
      </c>
      <c r="E70" s="37"/>
      <c r="F70" s="87">
        <v>0</v>
      </c>
      <c r="G70" s="87">
        <v>0</v>
      </c>
      <c r="H70" s="115">
        <f t="shared" si="0"/>
        <v>0</v>
      </c>
      <c r="I70" s="53"/>
      <c r="J70" s="87">
        <v>749905</v>
      </c>
      <c r="K70" s="87">
        <v>1929441</v>
      </c>
      <c r="L70" s="87">
        <v>1837486</v>
      </c>
      <c r="M70" s="87">
        <v>2234279</v>
      </c>
      <c r="N70" s="87">
        <v>532134</v>
      </c>
      <c r="O70" s="115">
        <f t="shared" si="1"/>
        <v>7283245</v>
      </c>
      <c r="P70" s="116">
        <f t="shared" si="2"/>
        <v>7283245</v>
      </c>
    </row>
    <row r="71" spans="3:16" ht="30" customHeight="1">
      <c r="C71" s="28"/>
      <c r="D71" s="36" t="s">
        <v>59</v>
      </c>
      <c r="E71" s="37"/>
      <c r="F71" s="52">
        <v>0</v>
      </c>
      <c r="G71" s="52">
        <v>0</v>
      </c>
      <c r="H71" s="109">
        <f t="shared" si="0"/>
        <v>0</v>
      </c>
      <c r="I71" s="53"/>
      <c r="J71" s="52">
        <v>0</v>
      </c>
      <c r="K71" s="52">
        <v>0</v>
      </c>
      <c r="L71" s="52">
        <v>0</v>
      </c>
      <c r="M71" s="52">
        <v>0</v>
      </c>
      <c r="N71" s="52">
        <v>0</v>
      </c>
      <c r="O71" s="110">
        <f t="shared" si="1"/>
        <v>0</v>
      </c>
      <c r="P71" s="112">
        <f t="shared" si="2"/>
        <v>0</v>
      </c>
    </row>
    <row r="72" spans="3:16" ht="30" customHeight="1">
      <c r="C72" s="28"/>
      <c r="D72" s="36" t="s">
        <v>74</v>
      </c>
      <c r="E72" s="37"/>
      <c r="F72" s="52">
        <v>0</v>
      </c>
      <c r="G72" s="52">
        <v>0</v>
      </c>
      <c r="H72" s="109">
        <f t="shared" si="0"/>
        <v>0</v>
      </c>
      <c r="I72" s="53"/>
      <c r="J72" s="52">
        <v>5746143</v>
      </c>
      <c r="K72" s="52">
        <v>4243296</v>
      </c>
      <c r="L72" s="52">
        <v>2462834</v>
      </c>
      <c r="M72" s="52">
        <v>1857625</v>
      </c>
      <c r="N72" s="52">
        <v>781609</v>
      </c>
      <c r="O72" s="110">
        <f t="shared" si="1"/>
        <v>15091507</v>
      </c>
      <c r="P72" s="112">
        <f t="shared" si="2"/>
        <v>15091507</v>
      </c>
    </row>
    <row r="73" spans="3:16" ht="30" customHeight="1">
      <c r="C73" s="28"/>
      <c r="D73" s="36" t="s">
        <v>60</v>
      </c>
      <c r="E73" s="37"/>
      <c r="F73" s="52">
        <v>0</v>
      </c>
      <c r="G73" s="52">
        <v>8889</v>
      </c>
      <c r="H73" s="109">
        <f t="shared" si="0"/>
        <v>8889</v>
      </c>
      <c r="I73" s="83"/>
      <c r="J73" s="52">
        <v>429172</v>
      </c>
      <c r="K73" s="52">
        <v>362124</v>
      </c>
      <c r="L73" s="52">
        <v>621834</v>
      </c>
      <c r="M73" s="52">
        <v>659572</v>
      </c>
      <c r="N73" s="52">
        <v>460031</v>
      </c>
      <c r="O73" s="110">
        <f t="shared" si="1"/>
        <v>2532733</v>
      </c>
      <c r="P73" s="112">
        <f t="shared" si="2"/>
        <v>2541622</v>
      </c>
    </row>
    <row r="74" spans="3:16" ht="30" customHeight="1">
      <c r="C74" s="28"/>
      <c r="D74" s="36" t="s">
        <v>61</v>
      </c>
      <c r="E74" s="37"/>
      <c r="F74" s="52">
        <v>82157</v>
      </c>
      <c r="G74" s="52">
        <v>142341</v>
      </c>
      <c r="H74" s="109">
        <f t="shared" si="0"/>
        <v>224498</v>
      </c>
      <c r="I74" s="83"/>
      <c r="J74" s="52">
        <v>1412157</v>
      </c>
      <c r="K74" s="52">
        <v>1125928</v>
      </c>
      <c r="L74" s="52">
        <v>1423061</v>
      </c>
      <c r="M74" s="52">
        <v>1023980</v>
      </c>
      <c r="N74" s="52">
        <v>169564</v>
      </c>
      <c r="O74" s="110">
        <f t="shared" si="1"/>
        <v>5154690</v>
      </c>
      <c r="P74" s="112">
        <f t="shared" si="2"/>
        <v>5379188</v>
      </c>
    </row>
    <row r="75" spans="3:16" ht="30" customHeight="1">
      <c r="C75" s="28"/>
      <c r="D75" s="36" t="s">
        <v>62</v>
      </c>
      <c r="E75" s="37"/>
      <c r="F75" s="52">
        <v>0</v>
      </c>
      <c r="G75" s="52">
        <v>28193</v>
      </c>
      <c r="H75" s="109">
        <f aca="true" t="shared" si="3" ref="H75:H84">SUM(F75:G75)</f>
        <v>28193</v>
      </c>
      <c r="I75" s="53"/>
      <c r="J75" s="52">
        <v>3943168</v>
      </c>
      <c r="K75" s="52">
        <v>3076756</v>
      </c>
      <c r="L75" s="52">
        <v>2520060</v>
      </c>
      <c r="M75" s="52">
        <v>1537466</v>
      </c>
      <c r="N75" s="52">
        <v>682459</v>
      </c>
      <c r="O75" s="110">
        <f aca="true" t="shared" si="4" ref="O75:O84">SUM(I75:N75)</f>
        <v>11759909</v>
      </c>
      <c r="P75" s="112">
        <f aca="true" t="shared" si="5" ref="P75:P84">SUM(O75,H75)</f>
        <v>11788102</v>
      </c>
    </row>
    <row r="76" spans="3:16" ht="30" customHeight="1">
      <c r="C76" s="28"/>
      <c r="D76" s="36" t="s">
        <v>63</v>
      </c>
      <c r="E76" s="37"/>
      <c r="F76" s="52">
        <v>0</v>
      </c>
      <c r="G76" s="52">
        <v>0</v>
      </c>
      <c r="H76" s="109">
        <f t="shared" si="3"/>
        <v>0</v>
      </c>
      <c r="I76" s="53"/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110">
        <f t="shared" si="4"/>
        <v>0</v>
      </c>
      <c r="P76" s="112">
        <f t="shared" si="5"/>
        <v>0</v>
      </c>
    </row>
    <row r="77" spans="3:16" ht="30" customHeight="1">
      <c r="C77" s="28"/>
      <c r="D77" s="195" t="s">
        <v>64</v>
      </c>
      <c r="E77" s="196"/>
      <c r="F77" s="52">
        <v>0</v>
      </c>
      <c r="G77" s="52">
        <v>0</v>
      </c>
      <c r="H77" s="110">
        <f t="shared" si="3"/>
        <v>0</v>
      </c>
      <c r="I77" s="53"/>
      <c r="J77" s="52">
        <v>6102</v>
      </c>
      <c r="K77" s="52">
        <v>83735</v>
      </c>
      <c r="L77" s="52">
        <v>2460287</v>
      </c>
      <c r="M77" s="52">
        <v>8148052</v>
      </c>
      <c r="N77" s="52">
        <v>5619474</v>
      </c>
      <c r="O77" s="110">
        <f t="shared" si="4"/>
        <v>16317650</v>
      </c>
      <c r="P77" s="112">
        <f t="shared" si="5"/>
        <v>16317650</v>
      </c>
    </row>
    <row r="78" spans="3:16" ht="30" customHeight="1" thickBot="1">
      <c r="C78" s="38"/>
      <c r="D78" s="197" t="s">
        <v>65</v>
      </c>
      <c r="E78" s="198"/>
      <c r="F78" s="88">
        <v>0</v>
      </c>
      <c r="G78" s="88">
        <v>0</v>
      </c>
      <c r="H78" s="117">
        <f t="shared" si="3"/>
        <v>0</v>
      </c>
      <c r="I78" s="55"/>
      <c r="J78" s="88">
        <v>110182</v>
      </c>
      <c r="K78" s="88">
        <v>90711</v>
      </c>
      <c r="L78" s="88">
        <v>58026</v>
      </c>
      <c r="M78" s="88">
        <v>329459</v>
      </c>
      <c r="N78" s="88">
        <v>192601</v>
      </c>
      <c r="O78" s="117">
        <f t="shared" si="4"/>
        <v>780979</v>
      </c>
      <c r="P78" s="118">
        <f t="shared" si="5"/>
        <v>780979</v>
      </c>
    </row>
    <row r="79" spans="3:16" ht="30" customHeight="1">
      <c r="C79" s="25" t="s">
        <v>66</v>
      </c>
      <c r="D79" s="41"/>
      <c r="E79" s="42"/>
      <c r="F79" s="105">
        <f>SUM(F80:F83)</f>
        <v>0</v>
      </c>
      <c r="G79" s="105">
        <f>SUM(G80:G83)</f>
        <v>0</v>
      </c>
      <c r="H79" s="106">
        <f t="shared" si="3"/>
        <v>0</v>
      </c>
      <c r="I79" s="119"/>
      <c r="J79" s="105">
        <f>SUM(J80:J83)</f>
        <v>4009489</v>
      </c>
      <c r="K79" s="105">
        <f>SUM(K80:K83)</f>
        <v>3924979</v>
      </c>
      <c r="L79" s="105">
        <f>SUM(L80:L83)</f>
        <v>12156675</v>
      </c>
      <c r="M79" s="105">
        <f>SUM(M80:M83)</f>
        <v>29766555</v>
      </c>
      <c r="N79" s="105">
        <f>SUM(N80:N83)</f>
        <v>19199851</v>
      </c>
      <c r="O79" s="106">
        <f t="shared" si="4"/>
        <v>69057549</v>
      </c>
      <c r="P79" s="108">
        <f t="shared" si="5"/>
        <v>69057549</v>
      </c>
    </row>
    <row r="80" spans="3:16" ht="30" customHeight="1">
      <c r="C80" s="28"/>
      <c r="D80" s="36" t="s">
        <v>67</v>
      </c>
      <c r="E80" s="37"/>
      <c r="F80" s="52">
        <v>0</v>
      </c>
      <c r="G80" s="52">
        <v>0</v>
      </c>
      <c r="H80" s="110">
        <f t="shared" si="3"/>
        <v>0</v>
      </c>
      <c r="I80" s="53"/>
      <c r="J80" s="52">
        <v>96035</v>
      </c>
      <c r="K80" s="52">
        <v>206184</v>
      </c>
      <c r="L80" s="52">
        <v>5706804</v>
      </c>
      <c r="M80" s="52">
        <v>16014952</v>
      </c>
      <c r="N80" s="52">
        <v>10376671</v>
      </c>
      <c r="O80" s="120">
        <f t="shared" si="4"/>
        <v>32400646</v>
      </c>
      <c r="P80" s="112">
        <f t="shared" si="5"/>
        <v>32400646</v>
      </c>
    </row>
    <row r="81" spans="3:16" ht="30" customHeight="1">
      <c r="C81" s="28"/>
      <c r="D81" s="36" t="s">
        <v>68</v>
      </c>
      <c r="E81" s="37"/>
      <c r="F81" s="52">
        <v>0</v>
      </c>
      <c r="G81" s="52">
        <v>0</v>
      </c>
      <c r="H81" s="110">
        <f t="shared" si="3"/>
        <v>0</v>
      </c>
      <c r="I81" s="53"/>
      <c r="J81" s="52">
        <v>3756000</v>
      </c>
      <c r="K81" s="52">
        <v>3426039</v>
      </c>
      <c r="L81" s="52">
        <v>4971876</v>
      </c>
      <c r="M81" s="52">
        <v>7361733</v>
      </c>
      <c r="N81" s="52">
        <v>3518032</v>
      </c>
      <c r="O81" s="120">
        <f t="shared" si="4"/>
        <v>23033680</v>
      </c>
      <c r="P81" s="112">
        <f t="shared" si="5"/>
        <v>23033680</v>
      </c>
    </row>
    <row r="82" spans="3:16" ht="30" customHeight="1">
      <c r="C82" s="28"/>
      <c r="D82" s="36" t="s">
        <v>69</v>
      </c>
      <c r="E82" s="37"/>
      <c r="F82" s="52">
        <v>0</v>
      </c>
      <c r="G82" s="52">
        <v>0</v>
      </c>
      <c r="H82" s="110">
        <f t="shared" si="3"/>
        <v>0</v>
      </c>
      <c r="I82" s="53"/>
      <c r="J82" s="52">
        <v>0</v>
      </c>
      <c r="K82" s="52">
        <v>25951</v>
      </c>
      <c r="L82" s="52">
        <v>201770</v>
      </c>
      <c r="M82" s="52">
        <v>450412</v>
      </c>
      <c r="N82" s="52">
        <v>288092</v>
      </c>
      <c r="O82" s="120">
        <f t="shared" si="4"/>
        <v>966225</v>
      </c>
      <c r="P82" s="112">
        <f t="shared" si="5"/>
        <v>966225</v>
      </c>
    </row>
    <row r="83" spans="3:16" ht="30" customHeight="1" thickBot="1">
      <c r="C83" s="38"/>
      <c r="D83" s="39" t="s">
        <v>78</v>
      </c>
      <c r="E83" s="40"/>
      <c r="F83" s="54">
        <v>0</v>
      </c>
      <c r="G83" s="54">
        <v>0</v>
      </c>
      <c r="H83" s="113">
        <f t="shared" si="3"/>
        <v>0</v>
      </c>
      <c r="I83" s="56"/>
      <c r="J83" s="54">
        <v>157454</v>
      </c>
      <c r="K83" s="54">
        <v>266805</v>
      </c>
      <c r="L83" s="54">
        <v>1276225</v>
      </c>
      <c r="M83" s="54">
        <v>5939458</v>
      </c>
      <c r="N83" s="54">
        <v>5017056</v>
      </c>
      <c r="O83" s="122">
        <f t="shared" si="4"/>
        <v>12656998</v>
      </c>
      <c r="P83" s="114">
        <f t="shared" si="5"/>
        <v>12656998</v>
      </c>
    </row>
    <row r="84" spans="3:16" ht="30" customHeight="1" thickBot="1">
      <c r="C84" s="199" t="s">
        <v>70</v>
      </c>
      <c r="D84" s="200"/>
      <c r="E84" s="200"/>
      <c r="F84" s="123">
        <f>SUM(F48,F69,F79)</f>
        <v>2515148</v>
      </c>
      <c r="G84" s="123">
        <f>SUM(G48,G69,G79)</f>
        <v>3597800</v>
      </c>
      <c r="H84" s="124">
        <f t="shared" si="3"/>
        <v>6112948</v>
      </c>
      <c r="I84" s="125"/>
      <c r="J84" s="123">
        <f>SUM(J48,J69,J79)</f>
        <v>46062786</v>
      </c>
      <c r="K84" s="123">
        <f>SUM(K48,K69,K79)</f>
        <v>35389249</v>
      </c>
      <c r="L84" s="123">
        <f>SUM(L48,L69,L79)</f>
        <v>39925805</v>
      </c>
      <c r="M84" s="123">
        <f>SUM(M48,M69,M79)</f>
        <v>62773715</v>
      </c>
      <c r="N84" s="123">
        <f>SUM(N48,N69,N79)</f>
        <v>36778028</v>
      </c>
      <c r="O84" s="124">
        <f t="shared" si="4"/>
        <v>220929583</v>
      </c>
      <c r="P84" s="126">
        <f t="shared" si="5"/>
        <v>227042531</v>
      </c>
    </row>
    <row r="85" ht="12.75" thickTop="1"/>
  </sheetData>
  <sheetProtection/>
  <mergeCells count="15">
    <mergeCell ref="D39:E39"/>
    <mergeCell ref="D40:E40"/>
    <mergeCell ref="C46:E46"/>
    <mergeCell ref="D77:E77"/>
    <mergeCell ref="D78:E78"/>
    <mergeCell ref="C84:E84"/>
    <mergeCell ref="G1:M1"/>
    <mergeCell ref="G2:M2"/>
    <mergeCell ref="O2:P2"/>
    <mergeCell ref="O3:P3"/>
    <mergeCell ref="O4:P4"/>
    <mergeCell ref="C7:E8"/>
    <mergeCell ref="F7:H7"/>
    <mergeCell ref="I7:O7"/>
    <mergeCell ref="P7:P8"/>
  </mergeCells>
  <printOptions/>
  <pageMargins left="0.5905511811023623" right="0.1968503937007874" top="0.3937007874015748" bottom="0.1968503937007874" header="0.5118110236220472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Q84"/>
  <sheetViews>
    <sheetView zoomScale="60" zoomScaleNormal="60" zoomScalePageLayoutView="0" workbookViewId="0" topLeftCell="A1">
      <selection activeCell="C7" sqref="C7:E8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84" t="s">
        <v>21</v>
      </c>
      <c r="H1" s="184"/>
      <c r="I1" s="184"/>
      <c r="J1" s="184"/>
      <c r="K1" s="184"/>
      <c r="L1" s="184"/>
      <c r="M1" s="184"/>
      <c r="N1" s="103"/>
      <c r="O1" s="4"/>
    </row>
    <row r="2" spans="5:16" ht="30" customHeight="1">
      <c r="E2" s="5"/>
      <c r="G2" s="168" t="s">
        <v>92</v>
      </c>
      <c r="H2" s="168"/>
      <c r="I2" s="168"/>
      <c r="J2" s="168"/>
      <c r="K2" s="168"/>
      <c r="L2" s="168"/>
      <c r="M2" s="168"/>
      <c r="N2" s="6"/>
      <c r="O2" s="161">
        <v>41086</v>
      </c>
      <c r="P2" s="161"/>
    </row>
    <row r="3" spans="5:17" ht="24.75" customHeight="1">
      <c r="E3" s="7"/>
      <c r="F3" s="8"/>
      <c r="N3" s="9"/>
      <c r="O3" s="161"/>
      <c r="P3" s="161"/>
      <c r="Q3" s="10"/>
    </row>
    <row r="4" spans="3:17" ht="24.75" customHeight="1">
      <c r="C4" s="11"/>
      <c r="N4" s="7"/>
      <c r="O4" s="161" t="s">
        <v>31</v>
      </c>
      <c r="P4" s="161"/>
      <c r="Q4" s="10"/>
    </row>
    <row r="5" spans="3:17" ht="27" customHeight="1">
      <c r="C5" s="11" t="s">
        <v>27</v>
      </c>
      <c r="E5" s="12"/>
      <c r="F5" s="13"/>
      <c r="N5" s="14"/>
      <c r="O5" s="14"/>
      <c r="P5" s="15" t="s">
        <v>79</v>
      </c>
      <c r="Q5" s="10"/>
    </row>
    <row r="6" spans="3:17" ht="9" customHeight="1" thickBot="1">
      <c r="C6" s="16"/>
      <c r="D6" s="16"/>
      <c r="E6" s="16"/>
      <c r="F6" s="17"/>
      <c r="L6" s="18"/>
      <c r="M6" s="18"/>
      <c r="N6" s="19"/>
      <c r="O6" s="19"/>
      <c r="P6" s="19"/>
      <c r="Q6" s="18"/>
    </row>
    <row r="7" spans="3:17" ht="30" customHeight="1" thickBot="1" thickTop="1">
      <c r="C7" s="185" t="s">
        <v>32</v>
      </c>
      <c r="D7" s="186"/>
      <c r="E7" s="186"/>
      <c r="F7" s="189" t="s">
        <v>33</v>
      </c>
      <c r="G7" s="190"/>
      <c r="H7" s="190"/>
      <c r="I7" s="191" t="s">
        <v>34</v>
      </c>
      <c r="J7" s="191"/>
      <c r="K7" s="191"/>
      <c r="L7" s="191"/>
      <c r="M7" s="191"/>
      <c r="N7" s="191"/>
      <c r="O7" s="192"/>
      <c r="P7" s="193" t="s">
        <v>6</v>
      </c>
      <c r="Q7" s="20"/>
    </row>
    <row r="8" spans="3:17" ht="42" customHeight="1" thickBot="1">
      <c r="C8" s="187"/>
      <c r="D8" s="188"/>
      <c r="E8" s="188"/>
      <c r="F8" s="104" t="s">
        <v>7</v>
      </c>
      <c r="G8" s="104" t="s">
        <v>8</v>
      </c>
      <c r="H8" s="48" t="s">
        <v>9</v>
      </c>
      <c r="I8" s="49" t="s">
        <v>35</v>
      </c>
      <c r="J8" s="50" t="s">
        <v>1</v>
      </c>
      <c r="K8" s="50" t="s">
        <v>2</v>
      </c>
      <c r="L8" s="50" t="s">
        <v>3</v>
      </c>
      <c r="M8" s="50" t="s">
        <v>4</v>
      </c>
      <c r="N8" s="50" t="s">
        <v>5</v>
      </c>
      <c r="O8" s="51" t="s">
        <v>9</v>
      </c>
      <c r="P8" s="194"/>
      <c r="Q8" s="20"/>
    </row>
    <row r="9" spans="3:17" ht="30" customHeight="1" thickBot="1">
      <c r="C9" s="21" t="s">
        <v>72</v>
      </c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0"/>
    </row>
    <row r="10" spans="3:17" ht="30" customHeight="1">
      <c r="C10" s="25" t="s">
        <v>37</v>
      </c>
      <c r="D10" s="26"/>
      <c r="E10" s="27"/>
      <c r="F10" s="105">
        <f>SUM(F11,F17,F20,F25,F29,F30)</f>
        <v>27853640</v>
      </c>
      <c r="G10" s="105">
        <f>SUM(G11,G17,G20,G25,G29,G30)</f>
        <v>35860559</v>
      </c>
      <c r="H10" s="106">
        <f>SUM(F10:G10)</f>
        <v>63714199</v>
      </c>
      <c r="I10" s="107"/>
      <c r="J10" s="105">
        <f>SUM(J11,J17,J20,J25,J29,J30)</f>
        <v>300571649</v>
      </c>
      <c r="K10" s="105">
        <f>SUM(K11,K17,K20,K25,K29,K30)</f>
        <v>207719047</v>
      </c>
      <c r="L10" s="105">
        <f>SUM(L11,L17,L20,L25,L29,L30)</f>
        <v>164701049</v>
      </c>
      <c r="M10" s="105">
        <f>SUM(M11,M17,M20,M25,M29,M30)</f>
        <v>173148811</v>
      </c>
      <c r="N10" s="105">
        <f>SUM(N11,N17,N20,N25,N29,N30)</f>
        <v>92114316</v>
      </c>
      <c r="O10" s="106">
        <f>SUM(I10:N10)</f>
        <v>938254872</v>
      </c>
      <c r="P10" s="108">
        <f>SUM(O10,H10)</f>
        <v>1001969071</v>
      </c>
      <c r="Q10" s="20"/>
    </row>
    <row r="11" spans="3:16" ht="30" customHeight="1">
      <c r="C11" s="28"/>
      <c r="D11" s="29" t="s">
        <v>38</v>
      </c>
      <c r="E11" s="30"/>
      <c r="F11" s="109">
        <f>SUM(F12:F16)</f>
        <v>3085700</v>
      </c>
      <c r="G11" s="109">
        <f>SUM(G12:G16)</f>
        <v>6436510</v>
      </c>
      <c r="H11" s="110">
        <f aca="true" t="shared" si="0" ref="H11:H74">SUM(F11:G11)</f>
        <v>9522210</v>
      </c>
      <c r="I11" s="111"/>
      <c r="J11" s="109">
        <f>SUM(J12:J16)</f>
        <v>66156252</v>
      </c>
      <c r="K11" s="109">
        <f>SUM(K12:K16)</f>
        <v>38910577</v>
      </c>
      <c r="L11" s="109">
        <f>SUM(L12:L16)</f>
        <v>31617534</v>
      </c>
      <c r="M11" s="109">
        <f>SUM(M12:M16)</f>
        <v>36441708</v>
      </c>
      <c r="N11" s="109">
        <f>SUM(N12:N16)</f>
        <v>32508496</v>
      </c>
      <c r="O11" s="110">
        <f aca="true" t="shared" si="1" ref="O11:O74">SUM(I11:N11)</f>
        <v>205634567</v>
      </c>
      <c r="P11" s="112">
        <f aca="true" t="shared" si="2" ref="P11:P74">SUM(O11,H11)</f>
        <v>215156777</v>
      </c>
    </row>
    <row r="12" spans="3:16" ht="30" customHeight="1">
      <c r="C12" s="28"/>
      <c r="D12" s="29"/>
      <c r="E12" s="31" t="s">
        <v>39</v>
      </c>
      <c r="F12" s="52">
        <v>0</v>
      </c>
      <c r="G12" s="52">
        <v>0</v>
      </c>
      <c r="H12" s="110">
        <f t="shared" si="0"/>
        <v>0</v>
      </c>
      <c r="I12" s="83"/>
      <c r="J12" s="52">
        <v>41226683</v>
      </c>
      <c r="K12" s="52">
        <v>21642769</v>
      </c>
      <c r="L12" s="52">
        <v>19040066</v>
      </c>
      <c r="M12" s="52">
        <v>21856527</v>
      </c>
      <c r="N12" s="52">
        <v>18713212</v>
      </c>
      <c r="O12" s="110">
        <f t="shared" si="1"/>
        <v>122479257</v>
      </c>
      <c r="P12" s="112">
        <f t="shared" si="2"/>
        <v>122479257</v>
      </c>
    </row>
    <row r="13" spans="3:16" ht="30" customHeight="1">
      <c r="C13" s="28"/>
      <c r="D13" s="29"/>
      <c r="E13" s="31" t="s">
        <v>40</v>
      </c>
      <c r="F13" s="52">
        <v>0</v>
      </c>
      <c r="G13" s="52">
        <v>0</v>
      </c>
      <c r="H13" s="110">
        <f t="shared" si="0"/>
        <v>0</v>
      </c>
      <c r="I13" s="83"/>
      <c r="J13" s="52">
        <v>244490</v>
      </c>
      <c r="K13" s="52">
        <v>452167</v>
      </c>
      <c r="L13" s="52">
        <v>986974</v>
      </c>
      <c r="M13" s="52">
        <v>3027131</v>
      </c>
      <c r="N13" s="52">
        <v>4646138</v>
      </c>
      <c r="O13" s="110">
        <f t="shared" si="1"/>
        <v>9356900</v>
      </c>
      <c r="P13" s="112">
        <f t="shared" si="2"/>
        <v>9356900</v>
      </c>
    </row>
    <row r="14" spans="3:16" ht="30" customHeight="1">
      <c r="C14" s="28"/>
      <c r="D14" s="29"/>
      <c r="E14" s="31" t="s">
        <v>41</v>
      </c>
      <c r="F14" s="52">
        <v>1158670</v>
      </c>
      <c r="G14" s="52">
        <v>2856290</v>
      </c>
      <c r="H14" s="110">
        <f t="shared" si="0"/>
        <v>4014960</v>
      </c>
      <c r="I14" s="83"/>
      <c r="J14" s="52">
        <v>9793789</v>
      </c>
      <c r="K14" s="52">
        <v>6370121</v>
      </c>
      <c r="L14" s="52">
        <v>4798007</v>
      </c>
      <c r="M14" s="52">
        <v>5691350</v>
      </c>
      <c r="N14" s="52">
        <v>5774096</v>
      </c>
      <c r="O14" s="110">
        <f t="shared" si="1"/>
        <v>32427363</v>
      </c>
      <c r="P14" s="112">
        <f t="shared" si="2"/>
        <v>36442323</v>
      </c>
    </row>
    <row r="15" spans="3:16" ht="30" customHeight="1">
      <c r="C15" s="28"/>
      <c r="D15" s="29"/>
      <c r="E15" s="31" t="s">
        <v>42</v>
      </c>
      <c r="F15" s="52">
        <v>1193010</v>
      </c>
      <c r="G15" s="52">
        <v>2862590</v>
      </c>
      <c r="H15" s="110">
        <f t="shared" si="0"/>
        <v>4055600</v>
      </c>
      <c r="I15" s="83"/>
      <c r="J15" s="52">
        <v>7327580</v>
      </c>
      <c r="K15" s="52">
        <v>4778060</v>
      </c>
      <c r="L15" s="52">
        <v>3168147</v>
      </c>
      <c r="M15" s="52">
        <v>2365660</v>
      </c>
      <c r="N15" s="52">
        <v>1503720</v>
      </c>
      <c r="O15" s="110">
        <f t="shared" si="1"/>
        <v>19143167</v>
      </c>
      <c r="P15" s="112">
        <f t="shared" si="2"/>
        <v>23198767</v>
      </c>
    </row>
    <row r="16" spans="3:16" ht="30" customHeight="1">
      <c r="C16" s="28"/>
      <c r="D16" s="29"/>
      <c r="E16" s="31" t="s">
        <v>43</v>
      </c>
      <c r="F16" s="52">
        <v>734020</v>
      </c>
      <c r="G16" s="52">
        <v>717630</v>
      </c>
      <c r="H16" s="110">
        <f t="shared" si="0"/>
        <v>1451650</v>
      </c>
      <c r="I16" s="83"/>
      <c r="J16" s="52">
        <v>7563710</v>
      </c>
      <c r="K16" s="52">
        <v>5667460</v>
      </c>
      <c r="L16" s="52">
        <v>3624340</v>
      </c>
      <c r="M16" s="52">
        <v>3501040</v>
      </c>
      <c r="N16" s="52">
        <v>1871330</v>
      </c>
      <c r="O16" s="110">
        <f t="shared" si="1"/>
        <v>22227880</v>
      </c>
      <c r="P16" s="112">
        <f t="shared" si="2"/>
        <v>23679530</v>
      </c>
    </row>
    <row r="17" spans="3:16" ht="30" customHeight="1">
      <c r="C17" s="28"/>
      <c r="D17" s="32" t="s">
        <v>44</v>
      </c>
      <c r="E17" s="33"/>
      <c r="F17" s="109">
        <f>SUM(F18:F19)</f>
        <v>8104718</v>
      </c>
      <c r="G17" s="109">
        <f>SUM(G18:G19)</f>
        <v>12266730</v>
      </c>
      <c r="H17" s="110">
        <f t="shared" si="0"/>
        <v>20371448</v>
      </c>
      <c r="I17" s="111"/>
      <c r="J17" s="109">
        <f>SUM(J18:J19)</f>
        <v>148087091</v>
      </c>
      <c r="K17" s="109">
        <f>SUM(K18:K19)</f>
        <v>101899145</v>
      </c>
      <c r="L17" s="109">
        <f>SUM(L18:L19)</f>
        <v>66179050</v>
      </c>
      <c r="M17" s="109">
        <f>SUM(M18:M19)</f>
        <v>64508039</v>
      </c>
      <c r="N17" s="109">
        <f>SUM(N18:N19)</f>
        <v>29670300</v>
      </c>
      <c r="O17" s="110">
        <f t="shared" si="1"/>
        <v>410343625</v>
      </c>
      <c r="P17" s="112">
        <f t="shared" si="2"/>
        <v>430715073</v>
      </c>
    </row>
    <row r="18" spans="3:16" ht="30" customHeight="1">
      <c r="C18" s="28"/>
      <c r="D18" s="29"/>
      <c r="E18" s="31" t="s">
        <v>45</v>
      </c>
      <c r="F18" s="52">
        <v>0</v>
      </c>
      <c r="G18" s="52">
        <v>0</v>
      </c>
      <c r="H18" s="110">
        <f t="shared" si="0"/>
        <v>0</v>
      </c>
      <c r="I18" s="83"/>
      <c r="J18" s="52">
        <v>121814543</v>
      </c>
      <c r="K18" s="52">
        <f>85409573+75170</f>
        <v>85484743</v>
      </c>
      <c r="L18" s="52">
        <v>55908568</v>
      </c>
      <c r="M18" s="52">
        <v>57240716</v>
      </c>
      <c r="N18" s="52">
        <v>27440680</v>
      </c>
      <c r="O18" s="110">
        <f t="shared" si="1"/>
        <v>347889250</v>
      </c>
      <c r="P18" s="112">
        <f t="shared" si="2"/>
        <v>347889250</v>
      </c>
    </row>
    <row r="19" spans="3:16" ht="30" customHeight="1">
      <c r="C19" s="28"/>
      <c r="D19" s="29"/>
      <c r="E19" s="31" t="s">
        <v>46</v>
      </c>
      <c r="F19" s="52">
        <v>8104718</v>
      </c>
      <c r="G19" s="52">
        <v>12266730</v>
      </c>
      <c r="H19" s="110">
        <f t="shared" si="0"/>
        <v>20371448</v>
      </c>
      <c r="I19" s="83"/>
      <c r="J19" s="52">
        <v>26272548</v>
      </c>
      <c r="K19" s="52">
        <v>16414402</v>
      </c>
      <c r="L19" s="52">
        <v>10270482</v>
      </c>
      <c r="M19" s="52">
        <v>7267323</v>
      </c>
      <c r="N19" s="52">
        <v>2229620</v>
      </c>
      <c r="O19" s="110">
        <f t="shared" si="1"/>
        <v>62454375</v>
      </c>
      <c r="P19" s="112">
        <f t="shared" si="2"/>
        <v>82825823</v>
      </c>
    </row>
    <row r="20" spans="3:16" ht="30" customHeight="1">
      <c r="C20" s="28"/>
      <c r="D20" s="32" t="s">
        <v>47</v>
      </c>
      <c r="E20" s="33"/>
      <c r="F20" s="109">
        <f>SUM(F21:F24)</f>
        <v>279760</v>
      </c>
      <c r="G20" s="109">
        <f>SUM(G21:G24)</f>
        <v>336290</v>
      </c>
      <c r="H20" s="110">
        <f t="shared" si="0"/>
        <v>616050</v>
      </c>
      <c r="I20" s="111"/>
      <c r="J20" s="109">
        <f>SUM(J21:J24)</f>
        <v>9417062</v>
      </c>
      <c r="K20" s="109">
        <f>SUM(K21:K24)</f>
        <v>10422199</v>
      </c>
      <c r="L20" s="109">
        <f>SUM(L21:L24)</f>
        <v>24795706</v>
      </c>
      <c r="M20" s="109">
        <f>SUM(M21:M24)</f>
        <v>30840173</v>
      </c>
      <c r="N20" s="109">
        <f>SUM(N21:N24)</f>
        <v>12318220</v>
      </c>
      <c r="O20" s="110">
        <f t="shared" si="1"/>
        <v>87793360</v>
      </c>
      <c r="P20" s="112">
        <f t="shared" si="2"/>
        <v>88409410</v>
      </c>
    </row>
    <row r="21" spans="3:16" ht="30" customHeight="1">
      <c r="C21" s="28"/>
      <c r="D21" s="29"/>
      <c r="E21" s="31" t="s">
        <v>48</v>
      </c>
      <c r="F21" s="52">
        <v>255450</v>
      </c>
      <c r="G21" s="52">
        <v>251970</v>
      </c>
      <c r="H21" s="110">
        <f t="shared" si="0"/>
        <v>507420</v>
      </c>
      <c r="I21" s="83"/>
      <c r="J21" s="52">
        <v>7602582</v>
      </c>
      <c r="K21" s="52">
        <v>8918309</v>
      </c>
      <c r="L21" s="52">
        <v>23767916</v>
      </c>
      <c r="M21" s="52">
        <v>29508513</v>
      </c>
      <c r="N21" s="52">
        <v>11943750</v>
      </c>
      <c r="O21" s="110">
        <f t="shared" si="1"/>
        <v>81741070</v>
      </c>
      <c r="P21" s="112">
        <f t="shared" si="2"/>
        <v>82248490</v>
      </c>
    </row>
    <row r="22" spans="3:16" ht="30" customHeight="1">
      <c r="C22" s="28"/>
      <c r="D22" s="29"/>
      <c r="E22" s="34" t="s">
        <v>49</v>
      </c>
      <c r="F22" s="52">
        <v>24310</v>
      </c>
      <c r="G22" s="52">
        <v>84320</v>
      </c>
      <c r="H22" s="110">
        <f t="shared" si="0"/>
        <v>108630</v>
      </c>
      <c r="I22" s="83"/>
      <c r="J22" s="52">
        <v>1814480</v>
      </c>
      <c r="K22" s="52">
        <v>1503890</v>
      </c>
      <c r="L22" s="52">
        <v>1027790</v>
      </c>
      <c r="M22" s="52">
        <v>1331660</v>
      </c>
      <c r="N22" s="52">
        <v>374470</v>
      </c>
      <c r="O22" s="110">
        <f t="shared" si="1"/>
        <v>6052290</v>
      </c>
      <c r="P22" s="112">
        <f t="shared" si="2"/>
        <v>6160920</v>
      </c>
    </row>
    <row r="23" spans="3:16" ht="30" customHeight="1">
      <c r="C23" s="28"/>
      <c r="D23" s="29"/>
      <c r="E23" s="34" t="s">
        <v>50</v>
      </c>
      <c r="F23" s="52">
        <v>0</v>
      </c>
      <c r="G23" s="52">
        <v>0</v>
      </c>
      <c r="H23" s="110">
        <f t="shared" si="0"/>
        <v>0</v>
      </c>
      <c r="I23" s="83"/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110">
        <f t="shared" si="1"/>
        <v>0</v>
      </c>
      <c r="P23" s="112">
        <f t="shared" si="2"/>
        <v>0</v>
      </c>
    </row>
    <row r="24" spans="3:16" ht="30" customHeight="1">
      <c r="C24" s="28"/>
      <c r="D24" s="35"/>
      <c r="E24" s="34" t="s">
        <v>77</v>
      </c>
      <c r="F24" s="52">
        <v>0</v>
      </c>
      <c r="G24" s="52">
        <v>0</v>
      </c>
      <c r="H24" s="110">
        <f t="shared" si="0"/>
        <v>0</v>
      </c>
      <c r="I24" s="53"/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110">
        <f t="shared" si="1"/>
        <v>0</v>
      </c>
      <c r="P24" s="112">
        <f t="shared" si="2"/>
        <v>0</v>
      </c>
    </row>
    <row r="25" spans="3:16" ht="30" customHeight="1">
      <c r="C25" s="28"/>
      <c r="D25" s="32" t="s">
        <v>51</v>
      </c>
      <c r="E25" s="33"/>
      <c r="F25" s="109">
        <f>SUM(F26:F28)</f>
        <v>9184061</v>
      </c>
      <c r="G25" s="109">
        <f>SUM(G26:G28)</f>
        <v>9503139</v>
      </c>
      <c r="H25" s="110">
        <f t="shared" si="0"/>
        <v>18687200</v>
      </c>
      <c r="I25" s="111"/>
      <c r="J25" s="109">
        <f>SUM(J26:J28)</f>
        <v>18742015</v>
      </c>
      <c r="K25" s="109">
        <f>SUM(K26:K28)</f>
        <v>21756947</v>
      </c>
      <c r="L25" s="109">
        <f>SUM(L26:L28)</f>
        <v>13529730</v>
      </c>
      <c r="M25" s="109">
        <f>SUM(M26:M28)</f>
        <v>12657430</v>
      </c>
      <c r="N25" s="109">
        <f>SUM(N26:N28)</f>
        <v>6667430</v>
      </c>
      <c r="O25" s="110">
        <f t="shared" si="1"/>
        <v>73353552</v>
      </c>
      <c r="P25" s="112">
        <f t="shared" si="2"/>
        <v>92040752</v>
      </c>
    </row>
    <row r="26" spans="3:16" ht="30" customHeight="1">
      <c r="C26" s="28"/>
      <c r="D26" s="29"/>
      <c r="E26" s="34" t="s">
        <v>52</v>
      </c>
      <c r="F26" s="52">
        <v>5677760</v>
      </c>
      <c r="G26" s="52">
        <v>7831170</v>
      </c>
      <c r="H26" s="110">
        <f t="shared" si="0"/>
        <v>13508930</v>
      </c>
      <c r="I26" s="83"/>
      <c r="J26" s="52">
        <v>15048800</v>
      </c>
      <c r="K26" s="52">
        <f>19710390+11000</f>
        <v>19721390</v>
      </c>
      <c r="L26" s="52">
        <v>12858800</v>
      </c>
      <c r="M26" s="52">
        <v>11900030</v>
      </c>
      <c r="N26" s="52">
        <v>6229710</v>
      </c>
      <c r="O26" s="110">
        <f t="shared" si="1"/>
        <v>65758730</v>
      </c>
      <c r="P26" s="112">
        <f t="shared" si="2"/>
        <v>79267660</v>
      </c>
    </row>
    <row r="27" spans="3:16" ht="30" customHeight="1">
      <c r="C27" s="28"/>
      <c r="D27" s="29"/>
      <c r="E27" s="34" t="s">
        <v>53</v>
      </c>
      <c r="F27" s="52">
        <v>644390</v>
      </c>
      <c r="G27" s="52">
        <v>446704</v>
      </c>
      <c r="H27" s="110">
        <f t="shared" si="0"/>
        <v>1091094</v>
      </c>
      <c r="I27" s="83"/>
      <c r="J27" s="52">
        <v>864324</v>
      </c>
      <c r="K27" s="52">
        <v>594100</v>
      </c>
      <c r="L27" s="52">
        <v>286230</v>
      </c>
      <c r="M27" s="52">
        <v>502200</v>
      </c>
      <c r="N27" s="52">
        <v>52720</v>
      </c>
      <c r="O27" s="110">
        <f t="shared" si="1"/>
        <v>2299574</v>
      </c>
      <c r="P27" s="112">
        <f t="shared" si="2"/>
        <v>3390668</v>
      </c>
    </row>
    <row r="28" spans="3:16" ht="30" customHeight="1">
      <c r="C28" s="28"/>
      <c r="D28" s="29"/>
      <c r="E28" s="34" t="s">
        <v>54</v>
      </c>
      <c r="F28" s="52">
        <v>2861911</v>
      </c>
      <c r="G28" s="52">
        <v>1225265</v>
      </c>
      <c r="H28" s="110">
        <f t="shared" si="0"/>
        <v>4087176</v>
      </c>
      <c r="I28" s="83"/>
      <c r="J28" s="52">
        <v>2828891</v>
      </c>
      <c r="K28" s="52">
        <v>1441457</v>
      </c>
      <c r="L28" s="52">
        <v>384700</v>
      </c>
      <c r="M28" s="52">
        <v>255200</v>
      </c>
      <c r="N28" s="52">
        <v>385000</v>
      </c>
      <c r="O28" s="110">
        <f t="shared" si="1"/>
        <v>5295248</v>
      </c>
      <c r="P28" s="112">
        <f t="shared" si="2"/>
        <v>9382424</v>
      </c>
    </row>
    <row r="29" spans="3:16" ht="30" customHeight="1">
      <c r="C29" s="28"/>
      <c r="D29" s="36" t="s">
        <v>55</v>
      </c>
      <c r="E29" s="37"/>
      <c r="F29" s="52">
        <v>1499699</v>
      </c>
      <c r="G29" s="52">
        <v>1827770</v>
      </c>
      <c r="H29" s="110">
        <f t="shared" si="0"/>
        <v>3327469</v>
      </c>
      <c r="I29" s="83"/>
      <c r="J29" s="52">
        <v>15112420</v>
      </c>
      <c r="K29" s="52">
        <v>12045877</v>
      </c>
      <c r="L29" s="52">
        <v>13293448</v>
      </c>
      <c r="M29" s="52">
        <v>16126854</v>
      </c>
      <c r="N29" s="52">
        <v>5609331</v>
      </c>
      <c r="O29" s="110">
        <f t="shared" si="1"/>
        <v>62187930</v>
      </c>
      <c r="P29" s="112">
        <f t="shared" si="2"/>
        <v>65515399</v>
      </c>
    </row>
    <row r="30" spans="3:16" ht="30" customHeight="1" thickBot="1">
      <c r="C30" s="38"/>
      <c r="D30" s="39" t="s">
        <v>56</v>
      </c>
      <c r="E30" s="40"/>
      <c r="F30" s="54">
        <v>5699702</v>
      </c>
      <c r="G30" s="54">
        <v>5490120</v>
      </c>
      <c r="H30" s="113">
        <f t="shared" si="0"/>
        <v>11189822</v>
      </c>
      <c r="I30" s="84"/>
      <c r="J30" s="54">
        <v>43056809</v>
      </c>
      <c r="K30" s="54">
        <f>22669472+14830</f>
        <v>22684302</v>
      </c>
      <c r="L30" s="54">
        <v>15285581</v>
      </c>
      <c r="M30" s="54">
        <v>12574607</v>
      </c>
      <c r="N30" s="54">
        <v>5340539</v>
      </c>
      <c r="O30" s="113">
        <f t="shared" si="1"/>
        <v>98941838</v>
      </c>
      <c r="P30" s="114">
        <f t="shared" si="2"/>
        <v>110131660</v>
      </c>
    </row>
    <row r="31" spans="3:16" ht="30" customHeight="1">
      <c r="C31" s="25" t="s">
        <v>57</v>
      </c>
      <c r="D31" s="41"/>
      <c r="E31" s="42"/>
      <c r="F31" s="105">
        <f>SUM(F32:F40)</f>
        <v>821570</v>
      </c>
      <c r="G31" s="105">
        <f>SUM(G32:G40)</f>
        <v>1794230</v>
      </c>
      <c r="H31" s="106">
        <f t="shared" si="0"/>
        <v>2615800</v>
      </c>
      <c r="I31" s="107"/>
      <c r="J31" s="105">
        <f>SUM(J32:J40)</f>
        <v>123974315</v>
      </c>
      <c r="K31" s="105">
        <f>SUM(K32:K40)</f>
        <v>109123092</v>
      </c>
      <c r="L31" s="105">
        <f>SUM(L32:L40)</f>
        <v>113835880</v>
      </c>
      <c r="M31" s="105">
        <f>SUM(M32:M40)</f>
        <v>157944147</v>
      </c>
      <c r="N31" s="105">
        <f>SUM(N32:N40)</f>
        <v>84381686</v>
      </c>
      <c r="O31" s="106">
        <f t="shared" si="1"/>
        <v>589259120</v>
      </c>
      <c r="P31" s="108">
        <f t="shared" si="2"/>
        <v>591874920</v>
      </c>
    </row>
    <row r="32" spans="3:16" ht="30" customHeight="1">
      <c r="C32" s="43"/>
      <c r="D32" s="36" t="s">
        <v>58</v>
      </c>
      <c r="E32" s="37"/>
      <c r="F32" s="87">
        <v>0</v>
      </c>
      <c r="G32" s="87">
        <v>0</v>
      </c>
      <c r="H32" s="115">
        <f t="shared" si="0"/>
        <v>0</v>
      </c>
      <c r="I32" s="53"/>
      <c r="J32" s="87">
        <v>7502542</v>
      </c>
      <c r="K32" s="87">
        <v>19294410</v>
      </c>
      <c r="L32" s="87">
        <v>18374860</v>
      </c>
      <c r="M32" s="87">
        <v>22376294</v>
      </c>
      <c r="N32" s="87">
        <v>5321340</v>
      </c>
      <c r="O32" s="115">
        <f t="shared" si="1"/>
        <v>72869446</v>
      </c>
      <c r="P32" s="116">
        <f t="shared" si="2"/>
        <v>72869446</v>
      </c>
    </row>
    <row r="33" spans="3:16" ht="30" customHeight="1">
      <c r="C33" s="28"/>
      <c r="D33" s="36" t="s">
        <v>59</v>
      </c>
      <c r="E33" s="37"/>
      <c r="F33" s="52">
        <v>0</v>
      </c>
      <c r="G33" s="52">
        <v>0</v>
      </c>
      <c r="H33" s="109">
        <f t="shared" si="0"/>
        <v>0</v>
      </c>
      <c r="I33" s="53"/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110">
        <f t="shared" si="1"/>
        <v>0</v>
      </c>
      <c r="P33" s="112">
        <f t="shared" si="2"/>
        <v>0</v>
      </c>
    </row>
    <row r="34" spans="3:16" ht="30" customHeight="1">
      <c r="C34" s="28"/>
      <c r="D34" s="36" t="s">
        <v>74</v>
      </c>
      <c r="E34" s="37"/>
      <c r="F34" s="52">
        <v>0</v>
      </c>
      <c r="G34" s="52">
        <v>0</v>
      </c>
      <c r="H34" s="109">
        <f t="shared" si="0"/>
        <v>0</v>
      </c>
      <c r="I34" s="53"/>
      <c r="J34" s="52">
        <v>57463963</v>
      </c>
      <c r="K34" s="52">
        <v>42436142</v>
      </c>
      <c r="L34" s="52">
        <v>24628340</v>
      </c>
      <c r="M34" s="52">
        <v>18582563</v>
      </c>
      <c r="N34" s="52">
        <v>7819056</v>
      </c>
      <c r="O34" s="110">
        <f t="shared" si="1"/>
        <v>150930064</v>
      </c>
      <c r="P34" s="112">
        <f t="shared" si="2"/>
        <v>150930064</v>
      </c>
    </row>
    <row r="35" spans="3:16" ht="30" customHeight="1">
      <c r="C35" s="28"/>
      <c r="D35" s="36" t="s">
        <v>60</v>
      </c>
      <c r="E35" s="37"/>
      <c r="F35" s="52">
        <v>0</v>
      </c>
      <c r="G35" s="52">
        <v>88890</v>
      </c>
      <c r="H35" s="109">
        <f t="shared" si="0"/>
        <v>88890</v>
      </c>
      <c r="I35" s="83"/>
      <c r="J35" s="52">
        <v>4291720</v>
      </c>
      <c r="K35" s="52">
        <v>3621240</v>
      </c>
      <c r="L35" s="52">
        <v>6218340</v>
      </c>
      <c r="M35" s="52">
        <v>6595720</v>
      </c>
      <c r="N35" s="52">
        <v>4600310</v>
      </c>
      <c r="O35" s="110">
        <f t="shared" si="1"/>
        <v>25327330</v>
      </c>
      <c r="P35" s="112">
        <f t="shared" si="2"/>
        <v>25416220</v>
      </c>
    </row>
    <row r="36" spans="3:16" ht="30" customHeight="1">
      <c r="C36" s="28"/>
      <c r="D36" s="36" t="s">
        <v>61</v>
      </c>
      <c r="E36" s="37"/>
      <c r="F36" s="52">
        <v>821570</v>
      </c>
      <c r="G36" s="52">
        <v>1423410</v>
      </c>
      <c r="H36" s="109">
        <f t="shared" si="0"/>
        <v>2244980</v>
      </c>
      <c r="I36" s="83"/>
      <c r="J36" s="52">
        <v>14121570</v>
      </c>
      <c r="K36" s="52">
        <v>11259280</v>
      </c>
      <c r="L36" s="52">
        <v>14230610</v>
      </c>
      <c r="M36" s="52">
        <v>10239800</v>
      </c>
      <c r="N36" s="52">
        <v>1695640</v>
      </c>
      <c r="O36" s="110">
        <f t="shared" si="1"/>
        <v>51546900</v>
      </c>
      <c r="P36" s="112">
        <f t="shared" si="2"/>
        <v>53791880</v>
      </c>
    </row>
    <row r="37" spans="3:16" ht="30" customHeight="1">
      <c r="C37" s="28"/>
      <c r="D37" s="36" t="s">
        <v>62</v>
      </c>
      <c r="E37" s="37"/>
      <c r="F37" s="52">
        <v>0</v>
      </c>
      <c r="G37" s="52">
        <v>281930</v>
      </c>
      <c r="H37" s="109">
        <f t="shared" si="0"/>
        <v>281930</v>
      </c>
      <c r="I37" s="53"/>
      <c r="J37" s="52">
        <v>39431680</v>
      </c>
      <c r="K37" s="52">
        <v>30767560</v>
      </c>
      <c r="L37" s="52">
        <v>25200600</v>
      </c>
      <c r="M37" s="52">
        <v>15374660</v>
      </c>
      <c r="N37" s="52">
        <v>6824590</v>
      </c>
      <c r="O37" s="110">
        <f t="shared" si="1"/>
        <v>117599090</v>
      </c>
      <c r="P37" s="112">
        <f t="shared" si="2"/>
        <v>117881020</v>
      </c>
    </row>
    <row r="38" spans="3:16" ht="30" customHeight="1">
      <c r="C38" s="28"/>
      <c r="D38" s="36" t="s">
        <v>63</v>
      </c>
      <c r="E38" s="37"/>
      <c r="F38" s="52">
        <v>0</v>
      </c>
      <c r="G38" s="52">
        <v>0</v>
      </c>
      <c r="H38" s="109">
        <f t="shared" si="0"/>
        <v>0</v>
      </c>
      <c r="I38" s="53"/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110">
        <f t="shared" si="1"/>
        <v>0</v>
      </c>
      <c r="P38" s="112">
        <f t="shared" si="2"/>
        <v>0</v>
      </c>
    </row>
    <row r="39" spans="3:16" ht="30" customHeight="1">
      <c r="C39" s="28"/>
      <c r="D39" s="195" t="s">
        <v>64</v>
      </c>
      <c r="E39" s="202"/>
      <c r="F39" s="52">
        <v>0</v>
      </c>
      <c r="G39" s="52">
        <v>0</v>
      </c>
      <c r="H39" s="110">
        <f t="shared" si="0"/>
        <v>0</v>
      </c>
      <c r="I39" s="53"/>
      <c r="J39" s="52">
        <v>61020</v>
      </c>
      <c r="K39" s="52">
        <v>837350</v>
      </c>
      <c r="L39" s="52">
        <v>24602870</v>
      </c>
      <c r="M39" s="52">
        <v>81480520</v>
      </c>
      <c r="N39" s="52">
        <v>56194740</v>
      </c>
      <c r="O39" s="110">
        <f t="shared" si="1"/>
        <v>163176500</v>
      </c>
      <c r="P39" s="112">
        <f t="shared" si="2"/>
        <v>163176500</v>
      </c>
    </row>
    <row r="40" spans="3:16" ht="30" customHeight="1" thickBot="1">
      <c r="C40" s="38"/>
      <c r="D40" s="197" t="s">
        <v>65</v>
      </c>
      <c r="E40" s="198"/>
      <c r="F40" s="88">
        <v>0</v>
      </c>
      <c r="G40" s="88">
        <v>0</v>
      </c>
      <c r="H40" s="117">
        <f t="shared" si="0"/>
        <v>0</v>
      </c>
      <c r="I40" s="55"/>
      <c r="J40" s="88">
        <v>1101820</v>
      </c>
      <c r="K40" s="88">
        <v>907110</v>
      </c>
      <c r="L40" s="88">
        <v>580260</v>
      </c>
      <c r="M40" s="88">
        <v>3294590</v>
      </c>
      <c r="N40" s="88">
        <v>1926010</v>
      </c>
      <c r="O40" s="117">
        <f t="shared" si="1"/>
        <v>7809790</v>
      </c>
      <c r="P40" s="118">
        <f t="shared" si="2"/>
        <v>7809790</v>
      </c>
    </row>
    <row r="41" spans="3:16" ht="30" customHeight="1">
      <c r="C41" s="25" t="s">
        <v>66</v>
      </c>
      <c r="D41" s="41"/>
      <c r="E41" s="42"/>
      <c r="F41" s="105">
        <f>SUM(F42:F45)</f>
        <v>0</v>
      </c>
      <c r="G41" s="105">
        <f>SUM(G42:G45)</f>
        <v>0</v>
      </c>
      <c r="H41" s="106">
        <f t="shared" si="0"/>
        <v>0</v>
      </c>
      <c r="I41" s="119"/>
      <c r="J41" s="105">
        <f>SUM(J42:J45)</f>
        <v>40117491</v>
      </c>
      <c r="K41" s="105">
        <f>SUM(K42:K45)</f>
        <v>39276774</v>
      </c>
      <c r="L41" s="105">
        <f>SUM(L42:L45)</f>
        <v>121675125</v>
      </c>
      <c r="M41" s="105">
        <f>SUM(M42:M45)</f>
        <v>297796776</v>
      </c>
      <c r="N41" s="105">
        <f>SUM(N42:N45)</f>
        <v>192078143</v>
      </c>
      <c r="O41" s="106">
        <f t="shared" si="1"/>
        <v>690944309</v>
      </c>
      <c r="P41" s="108">
        <f t="shared" si="2"/>
        <v>690944309</v>
      </c>
    </row>
    <row r="42" spans="3:16" ht="30" customHeight="1">
      <c r="C42" s="28"/>
      <c r="D42" s="36" t="s">
        <v>67</v>
      </c>
      <c r="E42" s="37"/>
      <c r="F42" s="52">
        <v>0</v>
      </c>
      <c r="G42" s="52">
        <v>0</v>
      </c>
      <c r="H42" s="110">
        <f t="shared" si="0"/>
        <v>0</v>
      </c>
      <c r="I42" s="53"/>
      <c r="J42" s="52">
        <v>960350</v>
      </c>
      <c r="K42" s="52">
        <v>2080246</v>
      </c>
      <c r="L42" s="52">
        <v>57151476</v>
      </c>
      <c r="M42" s="52">
        <v>160260022</v>
      </c>
      <c r="N42" s="52">
        <v>103814749</v>
      </c>
      <c r="O42" s="110">
        <f>SUM(I42:N42)</f>
        <v>324266843</v>
      </c>
      <c r="P42" s="112">
        <f>SUM(O42,H42)</f>
        <v>324266843</v>
      </c>
    </row>
    <row r="43" spans="3:16" ht="30" customHeight="1">
      <c r="C43" s="28"/>
      <c r="D43" s="36" t="s">
        <v>68</v>
      </c>
      <c r="E43" s="37"/>
      <c r="F43" s="52">
        <v>0</v>
      </c>
      <c r="G43" s="52">
        <v>0</v>
      </c>
      <c r="H43" s="110">
        <f t="shared" si="0"/>
        <v>0</v>
      </c>
      <c r="I43" s="53"/>
      <c r="J43" s="52">
        <v>37582601</v>
      </c>
      <c r="K43" s="52">
        <v>34268968</v>
      </c>
      <c r="L43" s="52">
        <v>49741985</v>
      </c>
      <c r="M43" s="52">
        <v>73626219</v>
      </c>
      <c r="N43" s="52">
        <v>35185629</v>
      </c>
      <c r="O43" s="110">
        <f>SUM(I43:N43)</f>
        <v>230405402</v>
      </c>
      <c r="P43" s="112">
        <f>SUM(O43,H43)</f>
        <v>230405402</v>
      </c>
    </row>
    <row r="44" spans="3:16" ht="30" customHeight="1">
      <c r="C44" s="28"/>
      <c r="D44" s="36" t="s">
        <v>69</v>
      </c>
      <c r="E44" s="37"/>
      <c r="F44" s="52">
        <v>0</v>
      </c>
      <c r="G44" s="52">
        <v>0</v>
      </c>
      <c r="H44" s="110">
        <f t="shared" si="0"/>
        <v>0</v>
      </c>
      <c r="I44" s="53"/>
      <c r="J44" s="52">
        <v>0</v>
      </c>
      <c r="K44" s="52">
        <v>259510</v>
      </c>
      <c r="L44" s="52">
        <v>2017700</v>
      </c>
      <c r="M44" s="52">
        <v>4504120</v>
      </c>
      <c r="N44" s="52">
        <v>2880920</v>
      </c>
      <c r="O44" s="110">
        <f>SUM(I44:N44)</f>
        <v>9662250</v>
      </c>
      <c r="P44" s="112">
        <f>SUM(O44,H44)</f>
        <v>9662250</v>
      </c>
    </row>
    <row r="45" spans="3:16" ht="30" customHeight="1" thickBot="1">
      <c r="C45" s="38"/>
      <c r="D45" s="39" t="s">
        <v>78</v>
      </c>
      <c r="E45" s="40"/>
      <c r="F45" s="54">
        <v>0</v>
      </c>
      <c r="G45" s="54">
        <v>0</v>
      </c>
      <c r="H45" s="113">
        <f t="shared" si="0"/>
        <v>0</v>
      </c>
      <c r="I45" s="56"/>
      <c r="J45" s="54">
        <v>1574540</v>
      </c>
      <c r="K45" s="54">
        <v>2668050</v>
      </c>
      <c r="L45" s="54">
        <v>12763964</v>
      </c>
      <c r="M45" s="54">
        <v>59406415</v>
      </c>
      <c r="N45" s="54">
        <v>50196845</v>
      </c>
      <c r="O45" s="127">
        <f>SUM(I45:N45)</f>
        <v>126609814</v>
      </c>
      <c r="P45" s="128">
        <f>SUM(O45,H45)</f>
        <v>126609814</v>
      </c>
    </row>
    <row r="46" spans="3:16" ht="30" customHeight="1" thickBot="1">
      <c r="C46" s="199" t="s">
        <v>70</v>
      </c>
      <c r="D46" s="200"/>
      <c r="E46" s="200"/>
      <c r="F46" s="123">
        <f>SUM(F10,F31,F41)</f>
        <v>28675210</v>
      </c>
      <c r="G46" s="123">
        <f>SUM(G10,G31,G41)</f>
        <v>37654789</v>
      </c>
      <c r="H46" s="124">
        <f t="shared" si="0"/>
        <v>66329999</v>
      </c>
      <c r="I46" s="125"/>
      <c r="J46" s="123">
        <f>SUM(J10,J31,J41)</f>
        <v>464663455</v>
      </c>
      <c r="K46" s="123">
        <f>SUM(K10,K31,K41)</f>
        <v>356118913</v>
      </c>
      <c r="L46" s="123">
        <f>SUM(L10,L31,L41)</f>
        <v>400212054</v>
      </c>
      <c r="M46" s="123">
        <f>SUM(M10,M31,M41)</f>
        <v>628889734</v>
      </c>
      <c r="N46" s="123">
        <f>SUM(N10,N31,N41)</f>
        <v>368574145</v>
      </c>
      <c r="O46" s="124">
        <f t="shared" si="1"/>
        <v>2218458301</v>
      </c>
      <c r="P46" s="126">
        <f t="shared" si="2"/>
        <v>2284788300</v>
      </c>
    </row>
    <row r="47" spans="3:17" ht="30" customHeight="1" thickBot="1" thickTop="1">
      <c r="C47" s="44" t="s">
        <v>73</v>
      </c>
      <c r="D47" s="45"/>
      <c r="E47" s="45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20"/>
    </row>
    <row r="48" spans="3:17" ht="30" customHeight="1">
      <c r="C48" s="25" t="s">
        <v>37</v>
      </c>
      <c r="D48" s="26"/>
      <c r="E48" s="27"/>
      <c r="F48" s="105">
        <f>SUM(F49,F55,F58,F63,F67,F68)</f>
        <v>25404820</v>
      </c>
      <c r="G48" s="105">
        <f>SUM(G49,G55,G58,G63,G67,G68)</f>
        <v>32592889</v>
      </c>
      <c r="H48" s="106">
        <f t="shared" si="0"/>
        <v>57997709</v>
      </c>
      <c r="I48" s="107"/>
      <c r="J48" s="105">
        <f>SUM(J49,J55,J58,J63,J67,J68)</f>
        <v>272471380</v>
      </c>
      <c r="K48" s="105">
        <f>SUM(K49,K55,K58,K63,K67,K68)</f>
        <v>187736675</v>
      </c>
      <c r="L48" s="105">
        <f>SUM(L49,L55,L58,L63,L67,L68)</f>
        <v>148727006</v>
      </c>
      <c r="M48" s="105">
        <f>SUM(M49,M55,M58,M63,M67,M68)</f>
        <v>155458803</v>
      </c>
      <c r="N48" s="105">
        <f>SUM(N49,N55,N58,N63,N67,N68)</f>
        <v>82869955</v>
      </c>
      <c r="O48" s="106">
        <f t="shared" si="1"/>
        <v>847263819</v>
      </c>
      <c r="P48" s="108">
        <f t="shared" si="2"/>
        <v>905261528</v>
      </c>
      <c r="Q48" s="20"/>
    </row>
    <row r="49" spans="3:16" ht="30" customHeight="1">
      <c r="C49" s="28"/>
      <c r="D49" s="29" t="s">
        <v>38</v>
      </c>
      <c r="E49" s="30"/>
      <c r="F49" s="109">
        <f>SUM(F50:F54)</f>
        <v>2721156</v>
      </c>
      <c r="G49" s="109">
        <f>SUM(G50:G54)</f>
        <v>5754082</v>
      </c>
      <c r="H49" s="110">
        <f t="shared" si="0"/>
        <v>8475238</v>
      </c>
      <c r="I49" s="111"/>
      <c r="J49" s="109">
        <f>SUM(J50:J54)</f>
        <v>58913542</v>
      </c>
      <c r="K49" s="109">
        <f>SUM(K50:K54)</f>
        <v>34762727</v>
      </c>
      <c r="L49" s="109">
        <f>SUM(L50:L54)</f>
        <v>28213130</v>
      </c>
      <c r="M49" s="109">
        <f>SUM(M50:M54)</f>
        <v>32452195</v>
      </c>
      <c r="N49" s="109">
        <f>SUM(N50:N54)</f>
        <v>28978783</v>
      </c>
      <c r="O49" s="110">
        <f t="shared" si="1"/>
        <v>183320377</v>
      </c>
      <c r="P49" s="112">
        <f t="shared" si="2"/>
        <v>191795615</v>
      </c>
    </row>
    <row r="50" spans="3:16" ht="30" customHeight="1">
      <c r="C50" s="28"/>
      <c r="D50" s="29"/>
      <c r="E50" s="31" t="s">
        <v>39</v>
      </c>
      <c r="F50" s="52">
        <v>0</v>
      </c>
      <c r="G50" s="52">
        <v>0</v>
      </c>
      <c r="H50" s="110">
        <f t="shared" si="0"/>
        <v>0</v>
      </c>
      <c r="I50" s="83"/>
      <c r="J50" s="52">
        <v>36727614</v>
      </c>
      <c r="K50" s="52">
        <v>19330887</v>
      </c>
      <c r="L50" s="52">
        <v>16995555</v>
      </c>
      <c r="M50" s="52">
        <v>19494808</v>
      </c>
      <c r="N50" s="52">
        <v>16674683</v>
      </c>
      <c r="O50" s="110">
        <f t="shared" si="1"/>
        <v>109223547</v>
      </c>
      <c r="P50" s="112">
        <f t="shared" si="2"/>
        <v>109223547</v>
      </c>
    </row>
    <row r="51" spans="3:16" ht="30" customHeight="1">
      <c r="C51" s="28"/>
      <c r="D51" s="29"/>
      <c r="E51" s="31" t="s">
        <v>40</v>
      </c>
      <c r="F51" s="52">
        <v>0</v>
      </c>
      <c r="G51" s="52">
        <v>0</v>
      </c>
      <c r="H51" s="110">
        <f t="shared" si="0"/>
        <v>0</v>
      </c>
      <c r="I51" s="83"/>
      <c r="J51" s="52">
        <v>189993</v>
      </c>
      <c r="K51" s="52">
        <v>406949</v>
      </c>
      <c r="L51" s="52">
        <v>888276</v>
      </c>
      <c r="M51" s="52">
        <v>2711689</v>
      </c>
      <c r="N51" s="52">
        <v>4130821</v>
      </c>
      <c r="O51" s="110">
        <f t="shared" si="1"/>
        <v>8327728</v>
      </c>
      <c r="P51" s="112">
        <f t="shared" si="2"/>
        <v>8327728</v>
      </c>
    </row>
    <row r="52" spans="3:16" ht="30" customHeight="1">
      <c r="C52" s="28"/>
      <c r="D52" s="29"/>
      <c r="E52" s="31" t="s">
        <v>41</v>
      </c>
      <c r="F52" s="52">
        <v>1017001</v>
      </c>
      <c r="G52" s="52">
        <v>2562822</v>
      </c>
      <c r="H52" s="110">
        <f t="shared" si="0"/>
        <v>3579823</v>
      </c>
      <c r="I52" s="83"/>
      <c r="J52" s="52">
        <v>8735082</v>
      </c>
      <c r="K52" s="52">
        <v>5695264</v>
      </c>
      <c r="L52" s="52">
        <v>4285239</v>
      </c>
      <c r="M52" s="52">
        <v>5012773</v>
      </c>
      <c r="N52" s="52">
        <v>5155777</v>
      </c>
      <c r="O52" s="110">
        <f t="shared" si="1"/>
        <v>28884135</v>
      </c>
      <c r="P52" s="112">
        <f t="shared" si="2"/>
        <v>32463958</v>
      </c>
    </row>
    <row r="53" spans="3:16" ht="30" customHeight="1">
      <c r="C53" s="28"/>
      <c r="D53" s="29"/>
      <c r="E53" s="31" t="s">
        <v>42</v>
      </c>
      <c r="F53" s="52">
        <v>1059337</v>
      </c>
      <c r="G53" s="52">
        <v>2548019</v>
      </c>
      <c r="H53" s="110">
        <f t="shared" si="0"/>
        <v>3607356</v>
      </c>
      <c r="I53" s="83"/>
      <c r="J53" s="52">
        <v>6525041</v>
      </c>
      <c r="K53" s="52">
        <v>4262331</v>
      </c>
      <c r="L53" s="52">
        <v>2799152</v>
      </c>
      <c r="M53" s="52">
        <v>2106860</v>
      </c>
      <c r="N53" s="52">
        <v>1347088</v>
      </c>
      <c r="O53" s="110">
        <f t="shared" si="1"/>
        <v>17040472</v>
      </c>
      <c r="P53" s="112">
        <f t="shared" si="2"/>
        <v>20647828</v>
      </c>
    </row>
    <row r="54" spans="3:16" ht="30" customHeight="1">
      <c r="C54" s="28"/>
      <c r="D54" s="29"/>
      <c r="E54" s="31" t="s">
        <v>43</v>
      </c>
      <c r="F54" s="52">
        <v>644818</v>
      </c>
      <c r="G54" s="52">
        <v>643241</v>
      </c>
      <c r="H54" s="110">
        <f t="shared" si="0"/>
        <v>1288059</v>
      </c>
      <c r="I54" s="83"/>
      <c r="J54" s="52">
        <v>6735812</v>
      </c>
      <c r="K54" s="52">
        <v>5067296</v>
      </c>
      <c r="L54" s="52">
        <v>3244908</v>
      </c>
      <c r="M54" s="52">
        <v>3126065</v>
      </c>
      <c r="N54" s="52">
        <v>1670414</v>
      </c>
      <c r="O54" s="110">
        <f t="shared" si="1"/>
        <v>19844495</v>
      </c>
      <c r="P54" s="112">
        <f t="shared" si="2"/>
        <v>21132554</v>
      </c>
    </row>
    <row r="55" spans="3:16" ht="30" customHeight="1">
      <c r="C55" s="28"/>
      <c r="D55" s="32" t="s">
        <v>44</v>
      </c>
      <c r="E55" s="33"/>
      <c r="F55" s="109">
        <f>SUM(F56:F57)</f>
        <v>7214092</v>
      </c>
      <c r="G55" s="109">
        <f>SUM(G56:G57)</f>
        <v>10911814</v>
      </c>
      <c r="H55" s="110">
        <f t="shared" si="0"/>
        <v>18125906</v>
      </c>
      <c r="I55" s="111"/>
      <c r="J55" s="109">
        <f>SUM(J56:J57)</f>
        <v>132008728</v>
      </c>
      <c r="K55" s="109">
        <f>SUM(K56:K57)</f>
        <v>90891793</v>
      </c>
      <c r="L55" s="109">
        <f>SUM(L56:L57)</f>
        <v>59197748</v>
      </c>
      <c r="M55" s="109">
        <f>SUM(M56:M57)</f>
        <v>57531001</v>
      </c>
      <c r="N55" s="109">
        <f>SUM(N56:N57)</f>
        <v>26564610</v>
      </c>
      <c r="O55" s="110">
        <f t="shared" si="1"/>
        <v>366193880</v>
      </c>
      <c r="P55" s="112">
        <f t="shared" si="2"/>
        <v>384319786</v>
      </c>
    </row>
    <row r="56" spans="3:16" ht="30" customHeight="1">
      <c r="C56" s="28"/>
      <c r="D56" s="29"/>
      <c r="E56" s="31" t="s">
        <v>45</v>
      </c>
      <c r="F56" s="52">
        <v>0</v>
      </c>
      <c r="G56" s="52">
        <v>0</v>
      </c>
      <c r="H56" s="110">
        <f t="shared" si="0"/>
        <v>0</v>
      </c>
      <c r="I56" s="83"/>
      <c r="J56" s="52">
        <v>108594689</v>
      </c>
      <c r="K56" s="52">
        <f>76281236+52619</f>
        <v>76333855</v>
      </c>
      <c r="L56" s="52">
        <v>50020072</v>
      </c>
      <c r="M56" s="52">
        <v>51103326</v>
      </c>
      <c r="N56" s="52">
        <v>24557952</v>
      </c>
      <c r="O56" s="110">
        <f t="shared" si="1"/>
        <v>310609894</v>
      </c>
      <c r="P56" s="112">
        <f t="shared" si="2"/>
        <v>310609894</v>
      </c>
    </row>
    <row r="57" spans="3:16" ht="30" customHeight="1">
      <c r="C57" s="28"/>
      <c r="D57" s="29"/>
      <c r="E57" s="31" t="s">
        <v>46</v>
      </c>
      <c r="F57" s="52">
        <v>7214092</v>
      </c>
      <c r="G57" s="52">
        <v>10911814</v>
      </c>
      <c r="H57" s="110">
        <f t="shared" si="0"/>
        <v>18125906</v>
      </c>
      <c r="I57" s="83"/>
      <c r="J57" s="52">
        <v>23414039</v>
      </c>
      <c r="K57" s="52">
        <v>14557938</v>
      </c>
      <c r="L57" s="52">
        <v>9177676</v>
      </c>
      <c r="M57" s="52">
        <v>6427675</v>
      </c>
      <c r="N57" s="52">
        <v>2006658</v>
      </c>
      <c r="O57" s="110">
        <f t="shared" si="1"/>
        <v>55583986</v>
      </c>
      <c r="P57" s="112">
        <f t="shared" si="2"/>
        <v>73709892</v>
      </c>
    </row>
    <row r="58" spans="3:16" ht="30" customHeight="1">
      <c r="C58" s="28"/>
      <c r="D58" s="32" t="s">
        <v>47</v>
      </c>
      <c r="E58" s="33"/>
      <c r="F58" s="109">
        <f>SUM(F59:F62)</f>
        <v>247766</v>
      </c>
      <c r="G58" s="109">
        <f>SUM(G59:G62)</f>
        <v>298675</v>
      </c>
      <c r="H58" s="110">
        <f t="shared" si="0"/>
        <v>546441</v>
      </c>
      <c r="I58" s="111"/>
      <c r="J58" s="109">
        <f>SUM(J59:J62)</f>
        <v>8437791</v>
      </c>
      <c r="K58" s="109">
        <f>SUM(K59:K62)</f>
        <v>9296890</v>
      </c>
      <c r="L58" s="109">
        <f>SUM(L59:L62)</f>
        <v>22182272</v>
      </c>
      <c r="M58" s="109">
        <f>SUM(M59:M62)</f>
        <v>27380360</v>
      </c>
      <c r="N58" s="109">
        <f>SUM(N59:N62)</f>
        <v>10996753</v>
      </c>
      <c r="O58" s="110">
        <f t="shared" si="1"/>
        <v>78294066</v>
      </c>
      <c r="P58" s="112">
        <f t="shared" si="2"/>
        <v>78840507</v>
      </c>
    </row>
    <row r="59" spans="3:16" ht="30" customHeight="1">
      <c r="C59" s="28"/>
      <c r="D59" s="29"/>
      <c r="E59" s="31" t="s">
        <v>48</v>
      </c>
      <c r="F59" s="52">
        <v>228318</v>
      </c>
      <c r="G59" s="52">
        <v>222787</v>
      </c>
      <c r="H59" s="110">
        <f t="shared" si="0"/>
        <v>451105</v>
      </c>
      <c r="I59" s="83"/>
      <c r="J59" s="52">
        <v>6814576</v>
      </c>
      <c r="K59" s="52">
        <v>7943389</v>
      </c>
      <c r="L59" s="52">
        <v>21257261</v>
      </c>
      <c r="M59" s="52">
        <v>26181866</v>
      </c>
      <c r="N59" s="52">
        <v>10659730</v>
      </c>
      <c r="O59" s="110">
        <f t="shared" si="1"/>
        <v>72856822</v>
      </c>
      <c r="P59" s="112">
        <f t="shared" si="2"/>
        <v>73307927</v>
      </c>
    </row>
    <row r="60" spans="3:16" ht="30" customHeight="1">
      <c r="C60" s="28"/>
      <c r="D60" s="29"/>
      <c r="E60" s="34" t="s">
        <v>49</v>
      </c>
      <c r="F60" s="52">
        <v>19448</v>
      </c>
      <c r="G60" s="52">
        <v>75888</v>
      </c>
      <c r="H60" s="110">
        <f t="shared" si="0"/>
        <v>95336</v>
      </c>
      <c r="I60" s="83"/>
      <c r="J60" s="52">
        <v>1623215</v>
      </c>
      <c r="K60" s="52">
        <v>1353501</v>
      </c>
      <c r="L60" s="52">
        <v>925011</v>
      </c>
      <c r="M60" s="52">
        <v>1198494</v>
      </c>
      <c r="N60" s="52">
        <v>337023</v>
      </c>
      <c r="O60" s="110">
        <f t="shared" si="1"/>
        <v>5437244</v>
      </c>
      <c r="P60" s="112">
        <f t="shared" si="2"/>
        <v>5532580</v>
      </c>
    </row>
    <row r="61" spans="3:16" ht="30" customHeight="1">
      <c r="C61" s="28"/>
      <c r="D61" s="29"/>
      <c r="E61" s="34" t="s">
        <v>50</v>
      </c>
      <c r="F61" s="52">
        <v>0</v>
      </c>
      <c r="G61" s="52">
        <v>0</v>
      </c>
      <c r="H61" s="110">
        <f t="shared" si="0"/>
        <v>0</v>
      </c>
      <c r="I61" s="83"/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110">
        <f t="shared" si="1"/>
        <v>0</v>
      </c>
      <c r="P61" s="112">
        <f t="shared" si="2"/>
        <v>0</v>
      </c>
    </row>
    <row r="62" spans="3:16" ht="30" customHeight="1">
      <c r="C62" s="28"/>
      <c r="D62" s="35"/>
      <c r="E62" s="34" t="s">
        <v>77</v>
      </c>
      <c r="F62" s="52">
        <v>0</v>
      </c>
      <c r="G62" s="52">
        <v>0</v>
      </c>
      <c r="H62" s="110">
        <f t="shared" si="0"/>
        <v>0</v>
      </c>
      <c r="I62" s="53"/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110">
        <f t="shared" si="1"/>
        <v>0</v>
      </c>
      <c r="P62" s="112">
        <f t="shared" si="2"/>
        <v>0</v>
      </c>
    </row>
    <row r="63" spans="3:16" ht="30" customHeight="1">
      <c r="C63" s="28"/>
      <c r="D63" s="32" t="s">
        <v>51</v>
      </c>
      <c r="E63" s="33"/>
      <c r="F63" s="109">
        <f>SUM(F64:F66)</f>
        <v>8209030</v>
      </c>
      <c r="G63" s="109">
        <f>SUM(G64:G66)</f>
        <v>8505252</v>
      </c>
      <c r="H63" s="110">
        <f t="shared" si="0"/>
        <v>16714282</v>
      </c>
      <c r="I63" s="111"/>
      <c r="J63" s="109">
        <f>SUM(J64:J66)</f>
        <v>16716727</v>
      </c>
      <c r="K63" s="109">
        <f>SUM(K64:K66)</f>
        <v>19410452</v>
      </c>
      <c r="L63" s="109">
        <f>SUM(L64:L66)</f>
        <v>12073479</v>
      </c>
      <c r="M63" s="109">
        <f>SUM(M64:M66)</f>
        <v>11284607</v>
      </c>
      <c r="N63" s="109">
        <f>SUM(N64:N66)</f>
        <v>5961405</v>
      </c>
      <c r="O63" s="110">
        <f t="shared" si="1"/>
        <v>65446670</v>
      </c>
      <c r="P63" s="112">
        <f t="shared" si="2"/>
        <v>82160952</v>
      </c>
    </row>
    <row r="64" spans="3:16" ht="30" customHeight="1">
      <c r="C64" s="28"/>
      <c r="D64" s="29"/>
      <c r="E64" s="34" t="s">
        <v>52</v>
      </c>
      <c r="F64" s="52">
        <v>5058477</v>
      </c>
      <c r="G64" s="52">
        <v>7000481</v>
      </c>
      <c r="H64" s="110">
        <f t="shared" si="0"/>
        <v>12058958</v>
      </c>
      <c r="I64" s="83"/>
      <c r="J64" s="52">
        <v>13433003</v>
      </c>
      <c r="K64" s="52">
        <f>17582351+7700</f>
        <v>17590051</v>
      </c>
      <c r="L64" s="52">
        <v>11481170</v>
      </c>
      <c r="M64" s="52">
        <v>10614347</v>
      </c>
      <c r="N64" s="52">
        <v>5567457</v>
      </c>
      <c r="O64" s="110">
        <f t="shared" si="1"/>
        <v>58686028</v>
      </c>
      <c r="P64" s="112">
        <f t="shared" si="2"/>
        <v>70744986</v>
      </c>
    </row>
    <row r="65" spans="3:16" ht="30" customHeight="1">
      <c r="C65" s="28"/>
      <c r="D65" s="29"/>
      <c r="E65" s="34" t="s">
        <v>53</v>
      </c>
      <c r="F65" s="52">
        <v>579949</v>
      </c>
      <c r="G65" s="52">
        <v>402033</v>
      </c>
      <c r="H65" s="110">
        <f t="shared" si="0"/>
        <v>981982</v>
      </c>
      <c r="I65" s="83"/>
      <c r="J65" s="52">
        <v>765626</v>
      </c>
      <c r="K65" s="52">
        <v>531690</v>
      </c>
      <c r="L65" s="52">
        <v>246079</v>
      </c>
      <c r="M65" s="52">
        <v>451980</v>
      </c>
      <c r="N65" s="52">
        <v>47448</v>
      </c>
      <c r="O65" s="110">
        <f t="shared" si="1"/>
        <v>2042823</v>
      </c>
      <c r="P65" s="112">
        <f t="shared" si="2"/>
        <v>3024805</v>
      </c>
    </row>
    <row r="66" spans="3:16" ht="30" customHeight="1">
      <c r="C66" s="28"/>
      <c r="D66" s="29"/>
      <c r="E66" s="34" t="s">
        <v>54</v>
      </c>
      <c r="F66" s="52">
        <v>2570604</v>
      </c>
      <c r="G66" s="52">
        <v>1102738</v>
      </c>
      <c r="H66" s="110">
        <f t="shared" si="0"/>
        <v>3673342</v>
      </c>
      <c r="I66" s="83"/>
      <c r="J66" s="52">
        <v>2518098</v>
      </c>
      <c r="K66" s="52">
        <v>1288711</v>
      </c>
      <c r="L66" s="52">
        <v>346230</v>
      </c>
      <c r="M66" s="52">
        <v>218280</v>
      </c>
      <c r="N66" s="52">
        <v>346500</v>
      </c>
      <c r="O66" s="110">
        <f t="shared" si="1"/>
        <v>4717819</v>
      </c>
      <c r="P66" s="112">
        <f t="shared" si="2"/>
        <v>8391161</v>
      </c>
    </row>
    <row r="67" spans="3:16" ht="30" customHeight="1">
      <c r="C67" s="28"/>
      <c r="D67" s="36" t="s">
        <v>55</v>
      </c>
      <c r="E67" s="37"/>
      <c r="F67" s="52">
        <v>1313074</v>
      </c>
      <c r="G67" s="52">
        <v>1632946</v>
      </c>
      <c r="H67" s="110">
        <f t="shared" si="0"/>
        <v>2946020</v>
      </c>
      <c r="I67" s="83"/>
      <c r="J67" s="52">
        <v>13337783</v>
      </c>
      <c r="K67" s="52">
        <v>10691011</v>
      </c>
      <c r="L67" s="52">
        <v>11774796</v>
      </c>
      <c r="M67" s="52">
        <v>14236033</v>
      </c>
      <c r="N67" s="52">
        <v>5027865</v>
      </c>
      <c r="O67" s="110">
        <f t="shared" si="1"/>
        <v>55067488</v>
      </c>
      <c r="P67" s="112">
        <f t="shared" si="2"/>
        <v>58013508</v>
      </c>
    </row>
    <row r="68" spans="3:16" ht="30" customHeight="1" thickBot="1">
      <c r="C68" s="38"/>
      <c r="D68" s="39" t="s">
        <v>56</v>
      </c>
      <c r="E68" s="40"/>
      <c r="F68" s="54">
        <v>5699702</v>
      </c>
      <c r="G68" s="54">
        <v>5490120</v>
      </c>
      <c r="H68" s="113">
        <f t="shared" si="0"/>
        <v>11189822</v>
      </c>
      <c r="I68" s="84"/>
      <c r="J68" s="54">
        <v>43056809</v>
      </c>
      <c r="K68" s="54">
        <f>22669472+14830-500</f>
        <v>22683802</v>
      </c>
      <c r="L68" s="54">
        <v>15285581</v>
      </c>
      <c r="M68" s="54">
        <v>12574607</v>
      </c>
      <c r="N68" s="54">
        <v>5340539</v>
      </c>
      <c r="O68" s="113">
        <f t="shared" si="1"/>
        <v>98941338</v>
      </c>
      <c r="P68" s="114">
        <f t="shared" si="2"/>
        <v>110131160</v>
      </c>
    </row>
    <row r="69" spans="3:16" ht="30" customHeight="1">
      <c r="C69" s="25" t="s">
        <v>57</v>
      </c>
      <c r="D69" s="41"/>
      <c r="E69" s="42"/>
      <c r="F69" s="105">
        <f>SUM(F70:F78)</f>
        <v>706246</v>
      </c>
      <c r="G69" s="105">
        <f>SUM(G70:G78)</f>
        <v>1614807</v>
      </c>
      <c r="H69" s="106">
        <f t="shared" si="0"/>
        <v>2321053</v>
      </c>
      <c r="I69" s="107"/>
      <c r="J69" s="105">
        <f>SUM(J70:J78)</f>
        <v>110806263</v>
      </c>
      <c r="K69" s="105">
        <f>SUM(K70:K78)</f>
        <v>97475008</v>
      </c>
      <c r="L69" s="105">
        <f>SUM(L70:L78)</f>
        <v>101756204</v>
      </c>
      <c r="M69" s="105">
        <f>SUM(M70:M78)</f>
        <v>141099408</v>
      </c>
      <c r="N69" s="105">
        <f>SUM(N70:N78)</f>
        <v>75461046</v>
      </c>
      <c r="O69" s="106">
        <f t="shared" si="1"/>
        <v>526597929</v>
      </c>
      <c r="P69" s="108">
        <f t="shared" si="2"/>
        <v>528918982</v>
      </c>
    </row>
    <row r="70" spans="3:16" ht="30" customHeight="1">
      <c r="C70" s="43"/>
      <c r="D70" s="36" t="s">
        <v>58</v>
      </c>
      <c r="E70" s="37"/>
      <c r="F70" s="87">
        <v>0</v>
      </c>
      <c r="G70" s="87">
        <v>0</v>
      </c>
      <c r="H70" s="115">
        <f t="shared" si="0"/>
        <v>0</v>
      </c>
      <c r="I70" s="53"/>
      <c r="J70" s="87">
        <v>6678753</v>
      </c>
      <c r="K70" s="87">
        <v>17351468</v>
      </c>
      <c r="L70" s="87">
        <v>16391014</v>
      </c>
      <c r="M70" s="87">
        <v>20033022</v>
      </c>
      <c r="N70" s="87">
        <v>4740214</v>
      </c>
      <c r="O70" s="115">
        <f t="shared" si="1"/>
        <v>65194471</v>
      </c>
      <c r="P70" s="116">
        <f t="shared" si="2"/>
        <v>65194471</v>
      </c>
    </row>
    <row r="71" spans="3:16" ht="30" customHeight="1">
      <c r="C71" s="28"/>
      <c r="D71" s="36" t="s">
        <v>59</v>
      </c>
      <c r="E71" s="37"/>
      <c r="F71" s="52">
        <v>0</v>
      </c>
      <c r="G71" s="52">
        <v>0</v>
      </c>
      <c r="H71" s="109">
        <f t="shared" si="0"/>
        <v>0</v>
      </c>
      <c r="I71" s="53"/>
      <c r="J71" s="52">
        <v>0</v>
      </c>
      <c r="K71" s="52">
        <v>0</v>
      </c>
      <c r="L71" s="52">
        <v>0</v>
      </c>
      <c r="M71" s="52">
        <v>0</v>
      </c>
      <c r="N71" s="52">
        <v>0</v>
      </c>
      <c r="O71" s="110">
        <f t="shared" si="1"/>
        <v>0</v>
      </c>
      <c r="P71" s="112">
        <f t="shared" si="2"/>
        <v>0</v>
      </c>
    </row>
    <row r="72" spans="3:16" ht="30" customHeight="1">
      <c r="C72" s="28"/>
      <c r="D72" s="36" t="s">
        <v>74</v>
      </c>
      <c r="E72" s="37"/>
      <c r="F72" s="52">
        <v>0</v>
      </c>
      <c r="G72" s="52">
        <v>0</v>
      </c>
      <c r="H72" s="109">
        <f t="shared" si="0"/>
        <v>0</v>
      </c>
      <c r="I72" s="53"/>
      <c r="J72" s="52">
        <v>51435589</v>
      </c>
      <c r="K72" s="52">
        <v>37881301</v>
      </c>
      <c r="L72" s="52">
        <v>22075653</v>
      </c>
      <c r="M72" s="52">
        <v>16674284</v>
      </c>
      <c r="N72" s="52">
        <v>7011359</v>
      </c>
      <c r="O72" s="110">
        <f t="shared" si="1"/>
        <v>135078186</v>
      </c>
      <c r="P72" s="112">
        <f t="shared" si="2"/>
        <v>135078186</v>
      </c>
    </row>
    <row r="73" spans="3:16" ht="30" customHeight="1">
      <c r="C73" s="28"/>
      <c r="D73" s="36" t="s">
        <v>60</v>
      </c>
      <c r="E73" s="37"/>
      <c r="F73" s="52">
        <v>0</v>
      </c>
      <c r="G73" s="52">
        <v>80001</v>
      </c>
      <c r="H73" s="109">
        <f t="shared" si="0"/>
        <v>80001</v>
      </c>
      <c r="I73" s="83"/>
      <c r="J73" s="52">
        <v>3820859</v>
      </c>
      <c r="K73" s="52">
        <v>3208692</v>
      </c>
      <c r="L73" s="52">
        <v>5558634</v>
      </c>
      <c r="M73" s="52">
        <v>5907594</v>
      </c>
      <c r="N73" s="52">
        <v>4140279</v>
      </c>
      <c r="O73" s="110">
        <f t="shared" si="1"/>
        <v>22636058</v>
      </c>
      <c r="P73" s="112">
        <f t="shared" si="2"/>
        <v>22716059</v>
      </c>
    </row>
    <row r="74" spans="3:16" ht="30" customHeight="1">
      <c r="C74" s="28"/>
      <c r="D74" s="36" t="s">
        <v>61</v>
      </c>
      <c r="E74" s="37"/>
      <c r="F74" s="52">
        <v>706246</v>
      </c>
      <c r="G74" s="52">
        <v>1281069</v>
      </c>
      <c r="H74" s="109">
        <f t="shared" si="0"/>
        <v>1987315</v>
      </c>
      <c r="I74" s="83"/>
      <c r="J74" s="52">
        <v>12566589</v>
      </c>
      <c r="K74" s="52">
        <v>9991696</v>
      </c>
      <c r="L74" s="52">
        <v>12670957</v>
      </c>
      <c r="M74" s="52">
        <v>9126151</v>
      </c>
      <c r="N74" s="52">
        <v>1526076</v>
      </c>
      <c r="O74" s="110">
        <f t="shared" si="1"/>
        <v>45881469</v>
      </c>
      <c r="P74" s="112">
        <f t="shared" si="2"/>
        <v>47868784</v>
      </c>
    </row>
    <row r="75" spans="3:16" ht="30" customHeight="1">
      <c r="C75" s="28"/>
      <c r="D75" s="36" t="s">
        <v>62</v>
      </c>
      <c r="E75" s="37"/>
      <c r="F75" s="52">
        <v>0</v>
      </c>
      <c r="G75" s="52">
        <v>253737</v>
      </c>
      <c r="H75" s="109">
        <f aca="true" t="shared" si="3" ref="H75:H84">SUM(F75:G75)</f>
        <v>253737</v>
      </c>
      <c r="I75" s="53"/>
      <c r="J75" s="52">
        <v>35257917</v>
      </c>
      <c r="K75" s="52">
        <v>27507021</v>
      </c>
      <c r="L75" s="52">
        <v>22608848</v>
      </c>
      <c r="M75" s="52">
        <v>13727688</v>
      </c>
      <c r="N75" s="52">
        <v>6046221</v>
      </c>
      <c r="O75" s="110">
        <f aca="true" t="shared" si="4" ref="O75:O84">SUM(I75:N75)</f>
        <v>105147695</v>
      </c>
      <c r="P75" s="112">
        <f aca="true" t="shared" si="5" ref="P75:P84">SUM(O75,H75)</f>
        <v>105401432</v>
      </c>
    </row>
    <row r="76" spans="3:16" ht="30" customHeight="1">
      <c r="C76" s="28"/>
      <c r="D76" s="36" t="s">
        <v>63</v>
      </c>
      <c r="E76" s="37"/>
      <c r="F76" s="52">
        <v>0</v>
      </c>
      <c r="G76" s="52">
        <v>0</v>
      </c>
      <c r="H76" s="109">
        <f t="shared" si="3"/>
        <v>0</v>
      </c>
      <c r="I76" s="53"/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110">
        <f t="shared" si="4"/>
        <v>0</v>
      </c>
      <c r="P76" s="112">
        <f t="shared" si="5"/>
        <v>0</v>
      </c>
    </row>
    <row r="77" spans="3:16" ht="30" customHeight="1">
      <c r="C77" s="28"/>
      <c r="D77" s="195" t="s">
        <v>64</v>
      </c>
      <c r="E77" s="202"/>
      <c r="F77" s="52">
        <v>0</v>
      </c>
      <c r="G77" s="52">
        <v>0</v>
      </c>
      <c r="H77" s="110">
        <f t="shared" si="3"/>
        <v>0</v>
      </c>
      <c r="I77" s="53"/>
      <c r="J77" s="52">
        <v>54918</v>
      </c>
      <c r="K77" s="52">
        <v>753615</v>
      </c>
      <c r="L77" s="52">
        <v>21955379</v>
      </c>
      <c r="M77" s="52">
        <v>72728528</v>
      </c>
      <c r="N77" s="52">
        <v>50378274</v>
      </c>
      <c r="O77" s="110">
        <f t="shared" si="4"/>
        <v>145870714</v>
      </c>
      <c r="P77" s="112">
        <f t="shared" si="5"/>
        <v>145870714</v>
      </c>
    </row>
    <row r="78" spans="3:16" ht="30" customHeight="1" thickBot="1">
      <c r="C78" s="38"/>
      <c r="D78" s="197" t="s">
        <v>65</v>
      </c>
      <c r="E78" s="198"/>
      <c r="F78" s="88">
        <v>0</v>
      </c>
      <c r="G78" s="88">
        <v>0</v>
      </c>
      <c r="H78" s="117">
        <f t="shared" si="3"/>
        <v>0</v>
      </c>
      <c r="I78" s="55"/>
      <c r="J78" s="88">
        <v>991638</v>
      </c>
      <c r="K78" s="88">
        <v>781215</v>
      </c>
      <c r="L78" s="88">
        <v>495719</v>
      </c>
      <c r="M78" s="88">
        <v>2902141</v>
      </c>
      <c r="N78" s="88">
        <v>1618623</v>
      </c>
      <c r="O78" s="117">
        <f t="shared" si="4"/>
        <v>6789336</v>
      </c>
      <c r="P78" s="118">
        <f t="shared" si="5"/>
        <v>6789336</v>
      </c>
    </row>
    <row r="79" spans="3:16" ht="30" customHeight="1">
      <c r="C79" s="25" t="s">
        <v>66</v>
      </c>
      <c r="D79" s="41"/>
      <c r="E79" s="42"/>
      <c r="F79" s="105">
        <f>SUM(F80:F83)</f>
        <v>0</v>
      </c>
      <c r="G79" s="105">
        <f>SUM(G80:G83)</f>
        <v>0</v>
      </c>
      <c r="H79" s="106">
        <f t="shared" si="3"/>
        <v>0</v>
      </c>
      <c r="I79" s="119"/>
      <c r="J79" s="105">
        <f>SUM(J80:J83)</f>
        <v>35998382</v>
      </c>
      <c r="K79" s="105">
        <f>SUM(K80:K83)</f>
        <v>35196926</v>
      </c>
      <c r="L79" s="105">
        <f>SUM(L80:L83)</f>
        <v>109059090</v>
      </c>
      <c r="M79" s="105">
        <f>SUM(M80:M83)</f>
        <v>266322895</v>
      </c>
      <c r="N79" s="105">
        <f>SUM(N80:N83)</f>
        <v>171722920</v>
      </c>
      <c r="O79" s="106">
        <f t="shared" si="4"/>
        <v>618300213</v>
      </c>
      <c r="P79" s="108">
        <f t="shared" si="5"/>
        <v>618300213</v>
      </c>
    </row>
    <row r="80" spans="3:16" ht="30" customHeight="1">
      <c r="C80" s="28"/>
      <c r="D80" s="36" t="s">
        <v>67</v>
      </c>
      <c r="E80" s="37"/>
      <c r="F80" s="52">
        <v>0</v>
      </c>
      <c r="G80" s="52">
        <v>0</v>
      </c>
      <c r="H80" s="110">
        <f t="shared" si="3"/>
        <v>0</v>
      </c>
      <c r="I80" s="53"/>
      <c r="J80" s="52">
        <v>864315</v>
      </c>
      <c r="K80" s="52">
        <v>1872221</v>
      </c>
      <c r="L80" s="52">
        <v>51316251</v>
      </c>
      <c r="M80" s="52">
        <v>143524603</v>
      </c>
      <c r="N80" s="52">
        <v>92962897</v>
      </c>
      <c r="O80" s="110">
        <f t="shared" si="4"/>
        <v>290540287</v>
      </c>
      <c r="P80" s="112">
        <f t="shared" si="5"/>
        <v>290540287</v>
      </c>
    </row>
    <row r="81" spans="3:16" ht="30" customHeight="1">
      <c r="C81" s="28"/>
      <c r="D81" s="36" t="s">
        <v>68</v>
      </c>
      <c r="E81" s="37"/>
      <c r="F81" s="52">
        <v>0</v>
      </c>
      <c r="G81" s="52">
        <v>0</v>
      </c>
      <c r="H81" s="110">
        <f t="shared" si="3"/>
        <v>0</v>
      </c>
      <c r="I81" s="53"/>
      <c r="J81" s="52">
        <v>33716981</v>
      </c>
      <c r="K81" s="52">
        <v>30721409</v>
      </c>
      <c r="L81" s="52">
        <v>44561656</v>
      </c>
      <c r="M81" s="52">
        <v>65720165</v>
      </c>
      <c r="N81" s="52">
        <v>31379387</v>
      </c>
      <c r="O81" s="110">
        <f t="shared" si="4"/>
        <v>206099598</v>
      </c>
      <c r="P81" s="112">
        <f t="shared" si="5"/>
        <v>206099598</v>
      </c>
    </row>
    <row r="82" spans="3:16" ht="30" customHeight="1">
      <c r="C82" s="28"/>
      <c r="D82" s="36" t="s">
        <v>69</v>
      </c>
      <c r="E82" s="37"/>
      <c r="F82" s="52">
        <v>0</v>
      </c>
      <c r="G82" s="52">
        <v>0</v>
      </c>
      <c r="H82" s="110">
        <f t="shared" si="3"/>
        <v>0</v>
      </c>
      <c r="I82" s="53"/>
      <c r="J82" s="52">
        <v>0</v>
      </c>
      <c r="K82" s="52">
        <v>233559</v>
      </c>
      <c r="L82" s="52">
        <v>1773300</v>
      </c>
      <c r="M82" s="52">
        <v>4053708</v>
      </c>
      <c r="N82" s="52">
        <v>2519578</v>
      </c>
      <c r="O82" s="110">
        <f t="shared" si="4"/>
        <v>8580145</v>
      </c>
      <c r="P82" s="112">
        <f t="shared" si="5"/>
        <v>8580145</v>
      </c>
    </row>
    <row r="83" spans="3:16" ht="30" customHeight="1" thickBot="1">
      <c r="C83" s="38"/>
      <c r="D83" s="39" t="s">
        <v>78</v>
      </c>
      <c r="E83" s="40"/>
      <c r="F83" s="54">
        <v>0</v>
      </c>
      <c r="G83" s="54">
        <v>0</v>
      </c>
      <c r="H83" s="113">
        <f t="shared" si="3"/>
        <v>0</v>
      </c>
      <c r="I83" s="56"/>
      <c r="J83" s="54">
        <v>1417086</v>
      </c>
      <c r="K83" s="54">
        <v>2369737</v>
      </c>
      <c r="L83" s="54">
        <v>11407883</v>
      </c>
      <c r="M83" s="54">
        <v>53024419</v>
      </c>
      <c r="N83" s="54">
        <v>44861058</v>
      </c>
      <c r="O83" s="113">
        <f t="shared" si="4"/>
        <v>113080183</v>
      </c>
      <c r="P83" s="114">
        <f t="shared" si="5"/>
        <v>113080183</v>
      </c>
    </row>
    <row r="84" spans="3:16" ht="30" customHeight="1" thickBot="1">
      <c r="C84" s="199" t="s">
        <v>70</v>
      </c>
      <c r="D84" s="200"/>
      <c r="E84" s="200"/>
      <c r="F84" s="123">
        <f>SUM(F48,F69,F79)</f>
        <v>26111066</v>
      </c>
      <c r="G84" s="123">
        <f>SUM(G48,G69,G79)</f>
        <v>34207696</v>
      </c>
      <c r="H84" s="124">
        <f t="shared" si="3"/>
        <v>60318762</v>
      </c>
      <c r="I84" s="125"/>
      <c r="J84" s="123">
        <f>SUM(J48,J69,J79)</f>
        <v>419276025</v>
      </c>
      <c r="K84" s="123">
        <f>SUM(K48,K69,K79)</f>
        <v>320408609</v>
      </c>
      <c r="L84" s="123">
        <f>SUM(L48,L69,L79)</f>
        <v>359542300</v>
      </c>
      <c r="M84" s="123">
        <f>SUM(M48,M69,M79)</f>
        <v>562881106</v>
      </c>
      <c r="N84" s="123">
        <f>SUM(N48,N69,N79)</f>
        <v>330053921</v>
      </c>
      <c r="O84" s="124">
        <f t="shared" si="4"/>
        <v>1992161961</v>
      </c>
      <c r="P84" s="126">
        <f t="shared" si="5"/>
        <v>2052480723</v>
      </c>
    </row>
    <row r="85" ht="12.75" thickTop="1"/>
  </sheetData>
  <sheetProtection/>
  <mergeCells count="15">
    <mergeCell ref="D39:E39"/>
    <mergeCell ref="D40:E40"/>
    <mergeCell ref="C46:E46"/>
    <mergeCell ref="D77:E77"/>
    <mergeCell ref="D78:E78"/>
    <mergeCell ref="C84:E84"/>
    <mergeCell ref="G1:M1"/>
    <mergeCell ref="G2:M2"/>
    <mergeCell ref="O2:P2"/>
    <mergeCell ref="O3:P3"/>
    <mergeCell ref="O4:P4"/>
    <mergeCell ref="C7:E8"/>
    <mergeCell ref="F7:H7"/>
    <mergeCell ref="I7:O7"/>
    <mergeCell ref="P7:P8"/>
  </mergeCells>
  <printOptions/>
  <pageMargins left="0.5905511811023623" right="0.1968503937007874" top="0.31496062992125984" bottom="0.1968503937007874" header="0.5118110236220472" footer="0.196850393700787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下関市情報政策課</cp:lastModifiedBy>
  <cp:lastPrinted>2023-11-20T02:38:16Z</cp:lastPrinted>
  <dcterms:created xsi:type="dcterms:W3CDTF">2012-04-10T04:28:23Z</dcterms:created>
  <dcterms:modified xsi:type="dcterms:W3CDTF">2023-11-20T02:38:24Z</dcterms:modified>
  <cp:category/>
  <cp:version/>
  <cp:contentType/>
  <cp:contentStatus/>
</cp:coreProperties>
</file>