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<sst xmlns="http://schemas.openxmlformats.org/spreadsheetml/2006/main" count="283" uniqueCount="93">
  <si>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</si>
  <si>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</si>
  <si>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</si>
  <si>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</si>
  <si>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</si>
  <si>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</si>
  <si>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</si>
  <si>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</si>
  <si>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</si>
  <si>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</si>
  <si>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</si>
  <si>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</si>
  <si>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</si>
  <si>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</si>
  <si>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</si>
  <si>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</si>
  <si>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</si>
  <si>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</si>
  <si>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</si>
  <si>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</si>
  <si>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</si>
  <si>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</si>
  <si>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</si>
  <si>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</si>
  <si>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</si>
  <si>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</si>
  <si>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</si>
  <si>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</si>
  <si>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</si>
  <si>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</si>
  <si>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</si>
  <si>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</si>
  <si>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</si>
  <si>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</si>
  <si>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</si>
  <si>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</si>
  <si>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</si>
  <si>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</si>
  <si>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</si>
  <si>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</si>
  <si>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</si>
  <si>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</si>
  <si>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</si>
  <si>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</si>
  <si>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</si>
  <si>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</si>
  <si>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</si>
  <si>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</si>
  <si>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</si>
  <si>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</si>
  <si>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</si>
  <si>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</si>
  <si>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</si>
  <si>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</si>
  <si>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</si>
  <si>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</si>
  <si>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</si>
  <si>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</si>
  <si>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</si>
  <si>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</si>
  <si>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</si>
  <si>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</si>
  <si>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</si>
  <si>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</si>
  <si>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</si>
  <si>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</si>
  <si>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</si>
  <si>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</si>
  <si>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</si>
  <si>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</si>
  <si>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</si>
  <si>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</si>
  <si>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</si>
  <si>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</si>
  <si>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</si>
  <si>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</si>
  <si>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</si>
  <si>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</si>
  <si>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</si>
  <si>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</si>
  <si>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</si>
  <si>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</si>
  <si>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</si>
  <si>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</si>
  <si>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</si>
  <si>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</si>
  <si>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</si>
  <si>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</si>
  <si>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</si>
  <si>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</si>
  <si>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</si>
  <si>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05年 12月分）</t>
  </si>
  <si>
    <t>（令和 05年 12月分）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</si>
</sst>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 diagonalUp="1">
      <left style="double"/>
      <right style="thin"/>
      <top style="thin"/>
      <bottom style="thin"/>
      <diagonal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double"/>
      <right style="thin"/>
      <top style="thin"/>
      <bottom style="medium"/>
    </border>
    <border>
      <left style="double"/>
      <right style="thin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double"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double"/>
      <top style="medium"/>
      <bottom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6" fontId="48" fillId="0" borderId="40" xfId="0" applyNumberFormat="1" applyFont="1" applyFill="1" applyBorder="1" applyAlignment="1" applyProtection="1">
      <alignment vertical="center" shrinkToFit="1"/>
      <protection locked="0"/>
    </xf>
    <xf numFmtId="176" fontId="48" fillId="0" borderId="41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177" fontId="50" fillId="0" borderId="0" xfId="0" applyNumberFormat="1" applyFont="1" applyFill="1" applyAlignment="1">
      <alignment horizontal="right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178" fontId="48" fillId="0" borderId="45" xfId="0" applyNumberFormat="1" applyFont="1" applyFill="1" applyBorder="1" applyAlignment="1">
      <alignment vertical="center"/>
    </xf>
    <xf numFmtId="176" fontId="48" fillId="0" borderId="51" xfId="0" applyNumberFormat="1" applyFont="1" applyFill="1" applyBorder="1" applyAlignment="1">
      <alignment vertical="center"/>
    </xf>
    <xf numFmtId="178" fontId="48" fillId="0" borderId="52" xfId="0" applyNumberFormat="1" applyFont="1" applyFill="1" applyBorder="1" applyAlignment="1" applyProtection="1">
      <alignment vertical="center" shrinkToFit="1"/>
      <protection locked="0"/>
    </xf>
    <xf numFmtId="178" fontId="48" fillId="0" borderId="53" xfId="0" applyNumberFormat="1" applyFont="1" applyFill="1" applyBorder="1" applyAlignment="1" applyProtection="1">
      <alignment vertical="center" shrinkToFit="1"/>
      <protection locked="0"/>
    </xf>
    <xf numFmtId="178" fontId="48" fillId="0" borderId="54" xfId="0" applyNumberFormat="1" applyFont="1" applyFill="1" applyBorder="1" applyAlignment="1">
      <alignment vertical="center"/>
    </xf>
    <xf numFmtId="178" fontId="48" fillId="0" borderId="55" xfId="0" applyNumberFormat="1" applyFont="1" applyFill="1" applyBorder="1" applyAlignment="1">
      <alignment vertical="center"/>
    </xf>
    <xf numFmtId="178" fontId="48" fillId="0" borderId="51" xfId="0" applyNumberFormat="1" applyFont="1" applyFill="1" applyBorder="1" applyAlignment="1">
      <alignment vertical="center"/>
    </xf>
    <xf numFmtId="178" fontId="48" fillId="0" borderId="47" xfId="0" applyNumberFormat="1" applyFont="1" applyFill="1" applyBorder="1" applyAlignment="1">
      <alignment vertical="center"/>
    </xf>
    <xf numFmtId="178" fontId="48" fillId="0" borderId="56" xfId="0" applyNumberFormat="1" applyFont="1" applyFill="1" applyBorder="1" applyAlignment="1">
      <alignment vertical="center"/>
    </xf>
    <xf numFmtId="178" fontId="48" fillId="0" borderId="57" xfId="0" applyNumberFormat="1" applyFont="1" applyFill="1" applyBorder="1" applyAlignment="1">
      <alignment vertical="center"/>
    </xf>
    <xf numFmtId="0" fontId="48" fillId="0" borderId="58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48" fillId="0" borderId="60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0" fontId="48" fillId="0" borderId="45" xfId="0" applyFont="1" applyFill="1" applyBorder="1" applyAlignment="1">
      <alignment horizontal="left" vertical="center"/>
    </xf>
    <xf numFmtId="0" fontId="48" fillId="0" borderId="61" xfId="0" applyFont="1" applyFill="1" applyBorder="1" applyAlignment="1">
      <alignment horizontal="left" vertical="center"/>
    </xf>
    <xf numFmtId="0" fontId="48" fillId="0" borderId="54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50" fillId="0" borderId="60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left" vertical="center"/>
    </xf>
    <xf numFmtId="0" fontId="48" fillId="0" borderId="55" xfId="0" applyFont="1" applyFill="1" applyBorder="1" applyAlignment="1">
      <alignment horizontal="left" vertical="center"/>
    </xf>
    <xf numFmtId="0" fontId="48" fillId="0" borderId="6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left" vertical="center"/>
    </xf>
    <xf numFmtId="0" fontId="48" fillId="0" borderId="65" xfId="0" applyFont="1" applyFill="1" applyBorder="1" applyAlignment="1">
      <alignment horizontal="center" vertical="center"/>
    </xf>
    <xf numFmtId="0" fontId="48" fillId="0" borderId="66" xfId="0" applyFont="1" applyFill="1" applyBorder="1" applyAlignment="1">
      <alignment horizontal="center" vertical="center"/>
    </xf>
    <xf numFmtId="0" fontId="48" fillId="0" borderId="67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0" fontId="48" fillId="0" borderId="71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/>
    </xf>
    <xf numFmtId="0" fontId="48" fillId="0" borderId="72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73" xfId="0" applyNumberFormat="1" applyFont="1" applyFill="1" applyBorder="1" applyAlignment="1">
      <alignment vertical="center"/>
    </xf>
    <xf numFmtId="178" fontId="52" fillId="0" borderId="74" xfId="0" applyNumberFormat="1" applyFont="1" applyFill="1" applyBorder="1" applyAlignment="1">
      <alignment vertical="center"/>
    </xf>
    <xf numFmtId="0" fontId="48" fillId="0" borderId="75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left" vertical="center"/>
    </xf>
    <xf numFmtId="0" fontId="50" fillId="0" borderId="54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77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9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48" fillId="0" borderId="78" xfId="0" applyFont="1" applyFill="1" applyBorder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79" xfId="0" applyFont="1" applyFill="1" applyBorder="1" applyAlignment="1">
      <alignment horizontal="center" vertical="center"/>
    </xf>
    <xf numFmtId="0" fontId="48" fillId="0" borderId="80" xfId="0" applyFont="1" applyFill="1" applyBorder="1" applyAlignment="1">
      <alignment horizontal="center" vertical="center"/>
    </xf>
    <xf numFmtId="0" fontId="48" fillId="0" borderId="81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82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 wrapText="1"/>
    </xf>
    <xf numFmtId="0" fontId="48" fillId="0" borderId="84" xfId="0" applyFont="1" applyFill="1" applyBorder="1" applyAlignment="1">
      <alignment horizontal="center" vertical="center" wrapText="1"/>
    </xf>
    <xf numFmtId="0" fontId="48" fillId="0" borderId="8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87" xfId="0" applyFont="1" applyFill="1" applyBorder="1" applyAlignment="1">
      <alignment horizontal="left" vertical="center"/>
    </xf>
    <xf numFmtId="0" fontId="50" fillId="0" borderId="88" xfId="0" applyFont="1" applyFill="1" applyBorder="1" applyAlignment="1">
      <alignment horizontal="left" vertical="center"/>
    </xf>
    <xf numFmtId="0" fontId="50" fillId="0" borderId="89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 shrinkToFit="1"/>
    </xf>
    <xf numFmtId="178" fontId="52" fillId="0" borderId="28" xfId="0" applyNumberFormat="1" applyFont="1" applyFill="1" applyBorder="1" applyAlignment="1">
      <alignment vertical="center"/>
    </xf>
    <xf numFmtId="178" fontId="48" fillId="0" borderId="46" xfId="0" applyNumberFormat="1" applyFont="1" applyFill="1" applyBorder="1" applyAlignment="1">
      <alignment vertical="center"/>
    </xf>
    <xf numFmtId="178" fontId="48" fillId="0" borderId="72" xfId="0" applyNumberFormat="1" applyFont="1" applyFill="1" applyBorder="1" applyAlignment="1">
      <alignment vertical="center"/>
    </xf>
    <xf numFmtId="176" fontId="48" fillId="0" borderId="90" xfId="0" applyNumberFormat="1" applyFont="1" applyFill="1" applyBorder="1" applyAlignment="1">
      <alignment vertical="center"/>
    </xf>
    <xf numFmtId="178" fontId="48" fillId="0" borderId="91" xfId="0" applyNumberFormat="1" applyFont="1" applyFill="1" applyBorder="1" applyAlignment="1">
      <alignment vertical="center"/>
    </xf>
    <xf numFmtId="178" fontId="48" fillId="0" borderId="92" xfId="0" applyNumberFormat="1" applyFont="1" applyFill="1" applyBorder="1" applyAlignment="1">
      <alignment vertical="center"/>
    </xf>
    <xf numFmtId="178" fontId="48" fillId="0" borderId="90" xfId="0" applyNumberFormat="1" applyFont="1" applyFill="1" applyBorder="1" applyAlignment="1">
      <alignment vertical="center"/>
    </xf>
    <xf numFmtId="178" fontId="48" fillId="0" borderId="42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3" xfId="0" applyNumberFormat="1" applyFont="1" applyFill="1" applyBorder="1" applyAlignment="1">
      <alignment vertical="center"/>
    </xf>
    <xf numFmtId="178" fontId="48" fillId="0" borderId="58" xfId="0" applyNumberFormat="1" applyFont="1" applyFill="1" applyBorder="1" applyAlignment="1">
      <alignment vertical="center"/>
    </xf>
    <xf numFmtId="178" fontId="48" fillId="0" borderId="93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178" fontId="48" fillId="0" borderId="94" xfId="0" applyNumberFormat="1" applyFont="1" applyFill="1" applyBorder="1" applyAlignment="1" applyProtection="1">
      <alignment vertical="center" shrinkToFit="1"/>
      <protection/>
    </xf>
    <xf numFmtId="178" fontId="48" fillId="0" borderId="95" xfId="0" applyNumberFormat="1" applyFont="1" applyFill="1" applyBorder="1" applyAlignment="1" applyProtection="1">
      <alignment vertical="center" shrinkToFit="1"/>
      <protection/>
    </xf>
    <xf numFmtId="178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97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98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99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 applyProtection="1">
      <alignment vertical="center" shrinkToFit="1"/>
      <protection/>
    </xf>
    <xf numFmtId="178" fontId="48" fillId="0" borderId="101" xfId="0" applyNumberFormat="1" applyFont="1" applyFill="1" applyBorder="1" applyAlignment="1" applyProtection="1">
      <alignment vertical="center" shrinkToFit="1"/>
      <protection/>
    </xf>
    <xf numFmtId="178" fontId="48" fillId="0" borderId="102" xfId="0" applyNumberFormat="1" applyFont="1" applyFill="1" applyBorder="1" applyAlignment="1" applyProtection="1">
      <alignment vertical="center" shrinkToFit="1"/>
      <protection/>
    </xf>
    <xf numFmtId="178" fontId="48" fillId="0" borderId="103" xfId="0" applyNumberFormat="1" applyFont="1" applyFill="1" applyBorder="1" applyAlignment="1" applyProtection="1">
      <alignment vertical="center" shrinkToFit="1"/>
      <protection/>
    </xf>
    <xf numFmtId="178" fontId="48" fillId="0" borderId="104" xfId="0" applyNumberFormat="1" applyFont="1" applyFill="1" applyBorder="1" applyAlignment="1" applyProtection="1">
      <alignment vertical="center" shrinkToFit="1"/>
      <protection/>
    </xf>
    <xf numFmtId="178" fontId="48" fillId="0" borderId="105" xfId="0" applyNumberFormat="1" applyFont="1" applyFill="1" applyBorder="1" applyAlignment="1" applyProtection="1">
      <alignment vertical="center" shrinkToFit="1"/>
      <protection/>
    </xf>
    <xf numFmtId="176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106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107" xfId="0" applyNumberFormat="1" applyFont="1" applyFill="1" applyBorder="1" applyAlignment="1" applyProtection="1">
      <alignment vertical="center" shrinkToFit="1"/>
      <protection/>
    </xf>
    <xf numFmtId="178" fontId="48" fillId="0" borderId="108" xfId="0" applyNumberFormat="1" applyFont="1" applyFill="1" applyBorder="1" applyAlignment="1" applyProtection="1">
      <alignment vertical="center" shrinkToFit="1"/>
      <protection/>
    </xf>
    <xf numFmtId="178" fontId="48" fillId="0" borderId="109" xfId="0" applyNumberFormat="1" applyFont="1" applyFill="1" applyBorder="1" applyAlignment="1" applyProtection="1">
      <alignment vertical="center" shrinkToFit="1"/>
      <protection/>
    </xf>
    <xf numFmtId="178" fontId="48" fillId="0" borderId="110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>
      <alignment vertical="center" shrinkToFit="1"/>
    </xf>
    <xf numFmtId="178" fontId="48" fillId="0" borderId="101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F3" sqref="F3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31" t="s">
        <v>21</v>
      </c>
      <c r="G1" s="131"/>
      <c r="H1" s="131"/>
      <c r="I1" s="131"/>
      <c r="J1" s="131"/>
      <c r="K1" s="131"/>
      <c r="L1" s="131"/>
      <c r="M1" s="131"/>
      <c r="N1" s="131"/>
      <c r="O1" s="4"/>
    </row>
    <row r="2" spans="5:16" ht="45" customHeight="1">
      <c r="E2" s="5"/>
      <c r="F2" s="132" t="s">
        <v>91</v>
      </c>
      <c r="G2" s="132"/>
      <c r="H2" s="132"/>
      <c r="I2" s="132"/>
      <c r="J2" s="132"/>
      <c r="K2" s="133"/>
      <c r="L2" s="133"/>
      <c r="M2" s="133"/>
      <c r="N2" s="133"/>
      <c r="O2" s="125">
        <v>41009</v>
      </c>
      <c r="P2" s="125"/>
    </row>
    <row r="3" spans="6:17" ht="30" customHeight="1">
      <c r="F3" s="57"/>
      <c r="G3" s="57"/>
      <c r="H3" s="57"/>
      <c r="I3" s="57"/>
      <c r="J3" s="57"/>
      <c r="N3" s="58"/>
      <c r="O3" s="125" t="s">
        <v>0</v>
      </c>
      <c r="P3" s="125"/>
      <c r="Q3" s="10"/>
    </row>
    <row r="4" spans="3:17" ht="45" customHeight="1">
      <c r="C4" s="59" t="s">
        <v>22</v>
      </c>
      <c r="F4" s="57"/>
      <c r="G4" s="60"/>
      <c r="H4" s="57"/>
      <c r="I4" s="57"/>
      <c r="J4" s="57"/>
      <c r="M4" s="61" t="s">
        <v>75</v>
      </c>
      <c r="N4" s="58"/>
      <c r="P4" s="99"/>
      <c r="Q4" s="10"/>
    </row>
    <row r="5" spans="6:17" ht="7.5" customHeight="1" thickBot="1">
      <c r="F5" s="57"/>
      <c r="G5" s="57"/>
      <c r="H5" s="57"/>
      <c r="I5" s="57"/>
      <c r="J5" s="57"/>
      <c r="N5" s="58"/>
      <c r="O5" s="99"/>
      <c r="P5" s="99"/>
      <c r="Q5" s="10"/>
    </row>
    <row r="6" spans="3:19" ht="45" customHeight="1">
      <c r="C6" s="121" t="s">
        <v>20</v>
      </c>
      <c r="D6" s="122"/>
      <c r="E6" s="123"/>
      <c r="F6" s="124" t="s">
        <v>80</v>
      </c>
      <c r="G6" s="123"/>
      <c r="H6" s="122" t="s">
        <v>81</v>
      </c>
      <c r="I6" s="122"/>
      <c r="J6" s="124" t="s">
        <v>82</v>
      </c>
      <c r="K6" s="137"/>
      <c r="L6" s="122" t="s">
        <v>85</v>
      </c>
      <c r="M6" s="136"/>
      <c r="P6" s="58"/>
      <c r="Q6" s="99"/>
      <c r="R6" s="99"/>
      <c r="S6" s="10"/>
    </row>
    <row r="7" spans="3:19" ht="45" customHeight="1" thickBot="1">
      <c r="C7" s="145" t="s">
        <v>19</v>
      </c>
      <c r="D7" s="146"/>
      <c r="E7" s="146"/>
      <c r="F7" s="140">
        <v>38480</v>
      </c>
      <c r="G7" s="135"/>
      <c r="H7" s="134">
        <v>33350</v>
      </c>
      <c r="I7" s="135"/>
      <c r="J7" s="140">
        <v>18037</v>
      </c>
      <c r="K7" s="141"/>
      <c r="L7" s="134">
        <f>SUM(F7:K7)</f>
        <v>89867</v>
      </c>
      <c r="M7" s="166"/>
      <c r="P7" s="58"/>
      <c r="Q7" s="99"/>
      <c r="R7" s="99"/>
      <c r="S7" s="10"/>
    </row>
    <row r="8" spans="3:21" ht="30" customHeight="1">
      <c r="C8" s="62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R8" s="58"/>
      <c r="S8" s="99"/>
      <c r="T8" s="99"/>
      <c r="U8" s="10"/>
    </row>
    <row r="9" spans="3:17" ht="45" customHeight="1">
      <c r="C9" s="59" t="s">
        <v>23</v>
      </c>
      <c r="E9" s="12"/>
      <c r="O9" s="64"/>
      <c r="P9" s="65" t="s">
        <v>75</v>
      </c>
      <c r="Q9" s="10"/>
    </row>
    <row r="10" spans="3:17" ht="6.75" customHeight="1" thickBot="1">
      <c r="C10" s="66"/>
      <c r="D10" s="66"/>
      <c r="E10" s="67"/>
      <c r="L10" s="18"/>
      <c r="M10" s="18"/>
      <c r="N10" s="142"/>
      <c r="O10" s="142"/>
      <c r="P10" s="142"/>
      <c r="Q10" s="18"/>
    </row>
    <row r="11" spans="3:17" ht="49.5" customHeight="1">
      <c r="C11" s="111"/>
      <c r="D11" s="112"/>
      <c r="E11" s="112"/>
      <c r="F11" s="68" t="s">
        <v>10</v>
      </c>
      <c r="G11" s="68" t="s">
        <v>28</v>
      </c>
      <c r="H11" s="100" t="s">
        <v>11</v>
      </c>
      <c r="I11" s="69" t="s">
        <v>29</v>
      </c>
      <c r="J11" s="70" t="s">
        <v>1</v>
      </c>
      <c r="K11" s="70" t="s">
        <v>2</v>
      </c>
      <c r="L11" s="70" t="s">
        <v>3</v>
      </c>
      <c r="M11" s="70" t="s">
        <v>4</v>
      </c>
      <c r="N11" s="70" t="s">
        <v>5</v>
      </c>
      <c r="O11" s="71" t="s">
        <v>11</v>
      </c>
      <c r="P11" s="95" t="s">
        <v>83</v>
      </c>
      <c r="Q11" s="20"/>
    </row>
    <row r="12" spans="3:17" ht="49.5" customHeight="1">
      <c r="C12" s="96" t="s">
        <v>86</v>
      </c>
      <c r="D12" s="102"/>
      <c r="E12" s="102"/>
      <c r="F12" s="85">
        <f>SUM(F13:F15)</f>
        <v>4440</v>
      </c>
      <c r="G12" s="85">
        <f>SUM(G13:G15)</f>
        <v>2241</v>
      </c>
      <c r="H12" s="167">
        <f>SUM(H13:H15)</f>
        <v>6681</v>
      </c>
      <c r="I12" s="86">
        <v>0</v>
      </c>
      <c r="J12" s="85">
        <f aca="true" t="shared" si="0" ref="J12:O12">SUM(J13:J15)</f>
        <v>4595</v>
      </c>
      <c r="K12" s="85">
        <f t="shared" si="0"/>
        <v>2345</v>
      </c>
      <c r="L12" s="85">
        <f t="shared" si="0"/>
        <v>1833</v>
      </c>
      <c r="M12" s="85">
        <f t="shared" si="0"/>
        <v>2429</v>
      </c>
      <c r="N12" s="85">
        <f t="shared" si="0"/>
        <v>1257</v>
      </c>
      <c r="O12" s="167">
        <f t="shared" si="0"/>
        <v>12459</v>
      </c>
      <c r="P12" s="168">
        <f aca="true" t="shared" si="1" ref="P12:P17">H12+O12</f>
        <v>19140</v>
      </c>
      <c r="Q12" s="20"/>
    </row>
    <row r="13" spans="3:16" ht="49.5" customHeight="1">
      <c r="C13" s="96" t="s">
        <v>87</v>
      </c>
      <c r="D13" s="97"/>
      <c r="E13" s="97"/>
      <c r="F13" s="85">
        <v>465</v>
      </c>
      <c r="G13" s="85">
        <v>235</v>
      </c>
      <c r="H13" s="167">
        <f>SUM(F13:G13)</f>
        <v>700</v>
      </c>
      <c r="I13" s="86">
        <v>0</v>
      </c>
      <c r="J13" s="85">
        <v>402</v>
      </c>
      <c r="K13" s="85">
        <v>214</v>
      </c>
      <c r="L13" s="85">
        <v>166</v>
      </c>
      <c r="M13" s="85">
        <v>196</v>
      </c>
      <c r="N13" s="85">
        <v>130</v>
      </c>
      <c r="O13" s="167">
        <f>SUM(J13:N13)</f>
        <v>1108</v>
      </c>
      <c r="P13" s="168">
        <f t="shared" si="1"/>
        <v>1808</v>
      </c>
    </row>
    <row r="14" spans="3:16" ht="49.5" customHeight="1">
      <c r="C14" s="143" t="s">
        <v>88</v>
      </c>
      <c r="D14" s="144"/>
      <c r="E14" s="144"/>
      <c r="F14" s="85">
        <v>1816</v>
      </c>
      <c r="G14" s="85">
        <v>787</v>
      </c>
      <c r="H14" s="167">
        <f>SUM(F14:G14)</f>
        <v>2603</v>
      </c>
      <c r="I14" s="86">
        <v>0</v>
      </c>
      <c r="J14" s="85">
        <v>1541</v>
      </c>
      <c r="K14" s="85">
        <v>629</v>
      </c>
      <c r="L14" s="85">
        <v>511</v>
      </c>
      <c r="M14" s="85">
        <v>610</v>
      </c>
      <c r="N14" s="85">
        <v>327</v>
      </c>
      <c r="O14" s="167">
        <f>SUM(J14:N14)</f>
        <v>3618</v>
      </c>
      <c r="P14" s="168">
        <f t="shared" si="1"/>
        <v>6221</v>
      </c>
    </row>
    <row r="15" spans="3:16" ht="49.5" customHeight="1">
      <c r="C15" s="96" t="s">
        <v>89</v>
      </c>
      <c r="D15" s="97"/>
      <c r="E15" s="97"/>
      <c r="F15" s="85">
        <v>2159</v>
      </c>
      <c r="G15" s="85">
        <v>1219</v>
      </c>
      <c r="H15" s="167">
        <f>SUM(F15:G15)</f>
        <v>3378</v>
      </c>
      <c r="I15" s="86"/>
      <c r="J15" s="85">
        <v>2652</v>
      </c>
      <c r="K15" s="85">
        <v>1502</v>
      </c>
      <c r="L15" s="85">
        <v>1156</v>
      </c>
      <c r="M15" s="85">
        <v>1623</v>
      </c>
      <c r="N15" s="85">
        <v>800</v>
      </c>
      <c r="O15" s="167">
        <f>SUM(J15:N15)</f>
        <v>7733</v>
      </c>
      <c r="P15" s="168">
        <f t="shared" si="1"/>
        <v>11111</v>
      </c>
    </row>
    <row r="16" spans="3:16" ht="49.5" customHeight="1">
      <c r="C16" s="143" t="s">
        <v>90</v>
      </c>
      <c r="D16" s="144"/>
      <c r="E16" s="144"/>
      <c r="F16" s="85">
        <v>43</v>
      </c>
      <c r="G16" s="85">
        <v>40</v>
      </c>
      <c r="H16" s="167">
        <f>SUM(F16:G16)</f>
        <v>83</v>
      </c>
      <c r="I16" s="86">
        <v>0</v>
      </c>
      <c r="J16" s="85">
        <v>68</v>
      </c>
      <c r="K16" s="85">
        <v>35</v>
      </c>
      <c r="L16" s="85">
        <v>28</v>
      </c>
      <c r="M16" s="85">
        <v>48</v>
      </c>
      <c r="N16" s="85">
        <v>34</v>
      </c>
      <c r="O16" s="167">
        <f>SUM(J16:N16)</f>
        <v>213</v>
      </c>
      <c r="P16" s="168">
        <f t="shared" si="1"/>
        <v>296</v>
      </c>
    </row>
    <row r="17" spans="3:16" ht="49.5" customHeight="1" thickBot="1">
      <c r="C17" s="138" t="s">
        <v>14</v>
      </c>
      <c r="D17" s="139"/>
      <c r="E17" s="139"/>
      <c r="F17" s="89">
        <f>F12+F16</f>
        <v>4483</v>
      </c>
      <c r="G17" s="89">
        <f>G12+G16</f>
        <v>2281</v>
      </c>
      <c r="H17" s="89">
        <f>H12+H16</f>
        <v>6764</v>
      </c>
      <c r="I17" s="169">
        <v>0</v>
      </c>
      <c r="J17" s="89">
        <f aca="true" t="shared" si="2" ref="J17:O17">J12+J16</f>
        <v>4663</v>
      </c>
      <c r="K17" s="89">
        <f t="shared" si="2"/>
        <v>2380</v>
      </c>
      <c r="L17" s="89">
        <f t="shared" si="2"/>
        <v>1861</v>
      </c>
      <c r="M17" s="89">
        <f t="shared" si="2"/>
        <v>2477</v>
      </c>
      <c r="N17" s="89">
        <f t="shared" si="2"/>
        <v>1291</v>
      </c>
      <c r="O17" s="89">
        <f t="shared" si="2"/>
        <v>12672</v>
      </c>
      <c r="P17" s="170">
        <f t="shared" si="1"/>
        <v>19436</v>
      </c>
    </row>
    <row r="18" ht="30" customHeight="1"/>
    <row r="19" spans="3:17" ht="39.75" customHeight="1">
      <c r="C19" s="59" t="s">
        <v>24</v>
      </c>
      <c r="E19" s="12"/>
      <c r="N19" s="72"/>
      <c r="O19" s="10"/>
      <c r="P19" s="15" t="s">
        <v>79</v>
      </c>
      <c r="Q19" s="10"/>
    </row>
    <row r="20" spans="3:17" ht="6.75" customHeight="1" thickBot="1">
      <c r="C20" s="66"/>
      <c r="D20" s="66"/>
      <c r="E20" s="67"/>
      <c r="L20" s="18"/>
      <c r="M20" s="18"/>
      <c r="N20" s="18"/>
      <c r="P20" s="18"/>
      <c r="Q20" s="18"/>
    </row>
    <row r="21" spans="3:17" ht="49.5" customHeight="1">
      <c r="C21" s="111"/>
      <c r="D21" s="112"/>
      <c r="E21" s="112"/>
      <c r="F21" s="109" t="s">
        <v>15</v>
      </c>
      <c r="G21" s="110"/>
      <c r="H21" s="110"/>
      <c r="I21" s="110" t="s">
        <v>16</v>
      </c>
      <c r="J21" s="110"/>
      <c r="K21" s="110"/>
      <c r="L21" s="110"/>
      <c r="M21" s="110"/>
      <c r="N21" s="110"/>
      <c r="O21" s="110"/>
      <c r="P21" s="129" t="s">
        <v>84</v>
      </c>
      <c r="Q21" s="20"/>
    </row>
    <row r="22" spans="3:17" ht="49.5" customHeight="1">
      <c r="C22" s="115"/>
      <c r="D22" s="116"/>
      <c r="E22" s="116"/>
      <c r="F22" s="73" t="s">
        <v>7</v>
      </c>
      <c r="G22" s="73" t="s">
        <v>8</v>
      </c>
      <c r="H22" s="74" t="s">
        <v>9</v>
      </c>
      <c r="I22" s="75" t="s">
        <v>29</v>
      </c>
      <c r="J22" s="73" t="s">
        <v>1</v>
      </c>
      <c r="K22" s="76" t="s">
        <v>2</v>
      </c>
      <c r="L22" s="76" t="s">
        <v>3</v>
      </c>
      <c r="M22" s="76" t="s">
        <v>4</v>
      </c>
      <c r="N22" s="76" t="s">
        <v>5</v>
      </c>
      <c r="O22" s="77" t="s">
        <v>9</v>
      </c>
      <c r="P22" s="130"/>
      <c r="Q22" s="20"/>
    </row>
    <row r="23" spans="3:17" ht="49.5" customHeight="1">
      <c r="C23" s="101" t="s">
        <v>12</v>
      </c>
      <c r="D23" s="73"/>
      <c r="E23" s="73"/>
      <c r="F23" s="85">
        <v>1407</v>
      </c>
      <c r="G23" s="85">
        <v>1212</v>
      </c>
      <c r="H23" s="167">
        <f>SUM(F23:G23)</f>
        <v>2619</v>
      </c>
      <c r="I23" s="91"/>
      <c r="J23" s="85">
        <v>3491</v>
      </c>
      <c r="K23" s="85">
        <v>1882</v>
      </c>
      <c r="L23" s="85">
        <v>1074</v>
      </c>
      <c r="M23" s="85">
        <v>889</v>
      </c>
      <c r="N23" s="85">
        <v>346</v>
      </c>
      <c r="O23" s="167">
        <f>SUM(I23:N23)</f>
        <v>7682</v>
      </c>
      <c r="P23" s="168">
        <f>H23+O23</f>
        <v>10301</v>
      </c>
      <c r="Q23" s="20"/>
    </row>
    <row r="24" spans="3:16" ht="49.5" customHeight="1">
      <c r="C24" s="105" t="s">
        <v>13</v>
      </c>
      <c r="D24" s="106"/>
      <c r="E24" s="106"/>
      <c r="F24" s="85">
        <v>15</v>
      </c>
      <c r="G24" s="85">
        <v>23</v>
      </c>
      <c r="H24" s="167">
        <f>SUM(F24:G24)</f>
        <v>38</v>
      </c>
      <c r="I24" s="91"/>
      <c r="J24" s="85">
        <v>51</v>
      </c>
      <c r="K24" s="85">
        <v>30</v>
      </c>
      <c r="L24" s="85">
        <v>20</v>
      </c>
      <c r="M24" s="85">
        <v>17</v>
      </c>
      <c r="N24" s="85">
        <v>19</v>
      </c>
      <c r="O24" s="167">
        <f>SUM(I24:N24)</f>
        <v>137</v>
      </c>
      <c r="P24" s="168">
        <f>H24+O24</f>
        <v>175</v>
      </c>
    </row>
    <row r="25" spans="3:16" ht="49.5" customHeight="1" thickBot="1">
      <c r="C25" s="107" t="s">
        <v>14</v>
      </c>
      <c r="D25" s="108"/>
      <c r="E25" s="108"/>
      <c r="F25" s="89">
        <f>SUM(F23:F24)</f>
        <v>1422</v>
      </c>
      <c r="G25" s="89">
        <f>SUM(G23:G24)</f>
        <v>1235</v>
      </c>
      <c r="H25" s="171">
        <f>SUM(F25:G25)</f>
        <v>2657</v>
      </c>
      <c r="I25" s="172"/>
      <c r="J25" s="89">
        <f aca="true" t="shared" si="3" ref="J25:O25">SUM(J23:J24)</f>
        <v>3542</v>
      </c>
      <c r="K25" s="89">
        <f t="shared" si="3"/>
        <v>1912</v>
      </c>
      <c r="L25" s="89">
        <f t="shared" si="3"/>
        <v>1094</v>
      </c>
      <c r="M25" s="89">
        <f t="shared" si="3"/>
        <v>906</v>
      </c>
      <c r="N25" s="89">
        <f t="shared" si="3"/>
        <v>365</v>
      </c>
      <c r="O25" s="171">
        <f t="shared" si="3"/>
        <v>7819</v>
      </c>
      <c r="P25" s="170">
        <f>H25+O25</f>
        <v>10476</v>
      </c>
    </row>
    <row r="26" ht="30" customHeight="1"/>
    <row r="27" spans="3:17" ht="39.75" customHeight="1">
      <c r="C27" s="59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6"/>
      <c r="D28" s="66"/>
      <c r="E28" s="67"/>
      <c r="L28" s="18"/>
      <c r="M28" s="18"/>
      <c r="N28" s="18"/>
      <c r="P28" s="18"/>
      <c r="Q28" s="18"/>
    </row>
    <row r="29" spans="3:17" ht="49.5" customHeight="1">
      <c r="C29" s="111"/>
      <c r="D29" s="112"/>
      <c r="E29" s="112"/>
      <c r="F29" s="109" t="s">
        <v>15</v>
      </c>
      <c r="G29" s="110"/>
      <c r="H29" s="110"/>
      <c r="I29" s="110" t="s">
        <v>16</v>
      </c>
      <c r="J29" s="110"/>
      <c r="K29" s="110"/>
      <c r="L29" s="110"/>
      <c r="M29" s="110"/>
      <c r="N29" s="110"/>
      <c r="O29" s="110"/>
      <c r="P29" s="129" t="s">
        <v>84</v>
      </c>
      <c r="Q29" s="20"/>
    </row>
    <row r="30" spans="3:17" ht="49.5" customHeight="1">
      <c r="C30" s="115"/>
      <c r="D30" s="116"/>
      <c r="E30" s="116"/>
      <c r="F30" s="73" t="s">
        <v>7</v>
      </c>
      <c r="G30" s="73" t="s">
        <v>8</v>
      </c>
      <c r="H30" s="74" t="s">
        <v>9</v>
      </c>
      <c r="I30" s="75" t="s">
        <v>29</v>
      </c>
      <c r="J30" s="73" t="s">
        <v>1</v>
      </c>
      <c r="K30" s="76" t="s">
        <v>2</v>
      </c>
      <c r="L30" s="76" t="s">
        <v>3</v>
      </c>
      <c r="M30" s="76" t="s">
        <v>4</v>
      </c>
      <c r="N30" s="76" t="s">
        <v>5</v>
      </c>
      <c r="O30" s="77" t="s">
        <v>9</v>
      </c>
      <c r="P30" s="130"/>
      <c r="Q30" s="20"/>
    </row>
    <row r="31" spans="3:17" ht="49.5" customHeight="1">
      <c r="C31" s="101" t="s">
        <v>12</v>
      </c>
      <c r="D31" s="73"/>
      <c r="E31" s="73"/>
      <c r="F31" s="85">
        <v>18</v>
      </c>
      <c r="G31" s="85">
        <v>15</v>
      </c>
      <c r="H31" s="167">
        <f>SUM(F31:G31)</f>
        <v>33</v>
      </c>
      <c r="I31" s="91"/>
      <c r="J31" s="85">
        <v>1153</v>
      </c>
      <c r="K31" s="85">
        <v>745</v>
      </c>
      <c r="L31" s="85">
        <v>508</v>
      </c>
      <c r="M31" s="85">
        <v>557</v>
      </c>
      <c r="N31" s="85">
        <v>245</v>
      </c>
      <c r="O31" s="167">
        <f>SUM(I31:N31)</f>
        <v>3208</v>
      </c>
      <c r="P31" s="168">
        <f>H31+O31</f>
        <v>3241</v>
      </c>
      <c r="Q31" s="20"/>
    </row>
    <row r="32" spans="3:16" ht="49.5" customHeight="1">
      <c r="C32" s="105" t="s">
        <v>13</v>
      </c>
      <c r="D32" s="106"/>
      <c r="E32" s="106"/>
      <c r="F32" s="85">
        <v>0</v>
      </c>
      <c r="G32" s="85">
        <v>0</v>
      </c>
      <c r="H32" s="167">
        <f>SUM(F32:G32)</f>
        <v>0</v>
      </c>
      <c r="I32" s="91"/>
      <c r="J32" s="85">
        <v>11</v>
      </c>
      <c r="K32" s="85">
        <v>5</v>
      </c>
      <c r="L32" s="85">
        <v>4</v>
      </c>
      <c r="M32" s="85">
        <v>9</v>
      </c>
      <c r="N32" s="85">
        <v>4</v>
      </c>
      <c r="O32" s="167">
        <f>SUM(I32:N32)</f>
        <v>33</v>
      </c>
      <c r="P32" s="168">
        <f>H32+O32</f>
        <v>33</v>
      </c>
    </row>
    <row r="33" spans="3:16" ht="49.5" customHeight="1" thickBot="1">
      <c r="C33" s="107" t="s">
        <v>14</v>
      </c>
      <c r="D33" s="108"/>
      <c r="E33" s="108"/>
      <c r="F33" s="89">
        <f>SUM(F31:F32)</f>
        <v>18</v>
      </c>
      <c r="G33" s="89">
        <f>SUM(G31:G32)</f>
        <v>15</v>
      </c>
      <c r="H33" s="171">
        <f>SUM(F33:G33)</f>
        <v>33</v>
      </c>
      <c r="I33" s="172"/>
      <c r="J33" s="89">
        <f>SUM(J31:J32)</f>
        <v>1164</v>
      </c>
      <c r="K33" s="89">
        <f>SUM(K31:K32)</f>
        <v>750</v>
      </c>
      <c r="L33" s="89">
        <f>SUM(L31:L32)</f>
        <v>512</v>
      </c>
      <c r="M33" s="89">
        <f>SUM(M31:M32)</f>
        <v>566</v>
      </c>
      <c r="N33" s="89">
        <f>SUM(N31:N32)</f>
        <v>249</v>
      </c>
      <c r="O33" s="171">
        <f>SUM(I33:N33)</f>
        <v>3241</v>
      </c>
      <c r="P33" s="170">
        <f>H33+O33</f>
        <v>3274</v>
      </c>
    </row>
    <row r="34" ht="30" customHeight="1"/>
    <row r="35" spans="3:17" ht="39.75" customHeight="1">
      <c r="C35" s="59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6"/>
      <c r="D36" s="66"/>
      <c r="E36" s="67"/>
      <c r="L36" s="18"/>
      <c r="M36" s="18"/>
      <c r="N36" s="18"/>
      <c r="P36" s="18"/>
      <c r="Q36" s="18"/>
    </row>
    <row r="37" spans="3:17" ht="49.5" customHeight="1">
      <c r="C37" s="111"/>
      <c r="D37" s="112"/>
      <c r="E37" s="112"/>
      <c r="F37" s="109" t="s">
        <v>15</v>
      </c>
      <c r="G37" s="110"/>
      <c r="H37" s="110"/>
      <c r="I37" s="110" t="s">
        <v>16</v>
      </c>
      <c r="J37" s="110"/>
      <c r="K37" s="110"/>
      <c r="L37" s="110"/>
      <c r="M37" s="110"/>
      <c r="N37" s="128"/>
      <c r="O37" s="126" t="s">
        <v>84</v>
      </c>
      <c r="P37" s="20"/>
      <c r="Q37" s="20"/>
    </row>
    <row r="38" spans="3:17" ht="49.5" customHeight="1" thickBot="1">
      <c r="C38" s="113"/>
      <c r="D38" s="114"/>
      <c r="E38" s="114"/>
      <c r="F38" s="78" t="s">
        <v>7</v>
      </c>
      <c r="G38" s="78" t="s">
        <v>8</v>
      </c>
      <c r="H38" s="79" t="s">
        <v>9</v>
      </c>
      <c r="I38" s="80" t="s">
        <v>1</v>
      </c>
      <c r="J38" s="78" t="s">
        <v>2</v>
      </c>
      <c r="K38" s="81" t="s">
        <v>3</v>
      </c>
      <c r="L38" s="81" t="s">
        <v>4</v>
      </c>
      <c r="M38" s="81" t="s">
        <v>5</v>
      </c>
      <c r="N38" s="82" t="s">
        <v>11</v>
      </c>
      <c r="O38" s="127"/>
      <c r="P38" s="20"/>
      <c r="Q38" s="20"/>
    </row>
    <row r="39" spans="3:17" ht="49.5" customHeight="1">
      <c r="C39" s="98" t="s">
        <v>17</v>
      </c>
      <c r="D39" s="68"/>
      <c r="E39" s="68"/>
      <c r="F39" s="173">
        <f>SUM(F40:F41)</f>
        <v>0</v>
      </c>
      <c r="G39" s="173">
        <f>SUM(G40:G41)</f>
        <v>0</v>
      </c>
      <c r="H39" s="174">
        <f aca="true" t="shared" si="4" ref="H39:H51">SUM(F39:G39)</f>
        <v>0</v>
      </c>
      <c r="I39" s="175">
        <f>SUM(I40:I41)</f>
        <v>3</v>
      </c>
      <c r="J39" s="173">
        <f>SUM(J40:J41)</f>
        <v>9</v>
      </c>
      <c r="K39" s="173">
        <f>SUM(K40:K41)</f>
        <v>208</v>
      </c>
      <c r="L39" s="173">
        <f>SUM(L40:L41)</f>
        <v>527</v>
      </c>
      <c r="M39" s="173">
        <f>SUM(M40:M41)</f>
        <v>326</v>
      </c>
      <c r="N39" s="174">
        <f aca="true" t="shared" si="5" ref="N39:N47">SUM(I39:M39)</f>
        <v>1073</v>
      </c>
      <c r="O39" s="176">
        <f>H39+N39</f>
        <v>1073</v>
      </c>
      <c r="P39" s="20"/>
      <c r="Q39" s="20"/>
    </row>
    <row r="40" spans="3:15" ht="49.5" customHeight="1">
      <c r="C40" s="105" t="s">
        <v>12</v>
      </c>
      <c r="D40" s="106"/>
      <c r="E40" s="106"/>
      <c r="F40" s="85">
        <v>0</v>
      </c>
      <c r="G40" s="85">
        <v>0</v>
      </c>
      <c r="H40" s="167">
        <f t="shared" si="4"/>
        <v>0</v>
      </c>
      <c r="I40" s="92">
        <v>3</v>
      </c>
      <c r="J40" s="85">
        <v>9</v>
      </c>
      <c r="K40" s="85">
        <v>207</v>
      </c>
      <c r="L40" s="85">
        <v>526</v>
      </c>
      <c r="M40" s="85">
        <v>325</v>
      </c>
      <c r="N40" s="167">
        <f>SUM(I40:M40)</f>
        <v>1070</v>
      </c>
      <c r="O40" s="168">
        <f aca="true" t="shared" si="6" ref="O40:O50">H40+N40</f>
        <v>1070</v>
      </c>
    </row>
    <row r="41" spans="3:15" ht="49.5" customHeight="1" thickBot="1">
      <c r="C41" s="107" t="s">
        <v>13</v>
      </c>
      <c r="D41" s="108"/>
      <c r="E41" s="108"/>
      <c r="F41" s="89">
        <v>0</v>
      </c>
      <c r="G41" s="89">
        <v>0</v>
      </c>
      <c r="H41" s="171">
        <f t="shared" si="4"/>
        <v>0</v>
      </c>
      <c r="I41" s="93">
        <v>0</v>
      </c>
      <c r="J41" s="89">
        <v>0</v>
      </c>
      <c r="K41" s="89">
        <v>1</v>
      </c>
      <c r="L41" s="89">
        <v>1</v>
      </c>
      <c r="M41" s="89">
        <v>1</v>
      </c>
      <c r="N41" s="171">
        <f t="shared" si="5"/>
        <v>3</v>
      </c>
      <c r="O41" s="170">
        <f t="shared" si="6"/>
        <v>3</v>
      </c>
    </row>
    <row r="42" spans="3:15" ht="49.5" customHeight="1">
      <c r="C42" s="119" t="s">
        <v>30</v>
      </c>
      <c r="D42" s="120"/>
      <c r="E42" s="120"/>
      <c r="F42" s="173">
        <f>SUM(F43:F44)</f>
        <v>0</v>
      </c>
      <c r="G42" s="173">
        <f>SUM(G43:G44)</f>
        <v>0</v>
      </c>
      <c r="H42" s="174">
        <f t="shared" si="4"/>
        <v>0</v>
      </c>
      <c r="I42" s="175">
        <f>SUM(I43:I44)</f>
        <v>135</v>
      </c>
      <c r="J42" s="173">
        <f>SUM(J43:J44)</f>
        <v>107</v>
      </c>
      <c r="K42" s="173">
        <f>SUM(K43:K44)</f>
        <v>153</v>
      </c>
      <c r="L42" s="173">
        <f>SUM(L43:L44)</f>
        <v>213</v>
      </c>
      <c r="M42" s="173">
        <f>SUM(M43:M44)</f>
        <v>88</v>
      </c>
      <c r="N42" s="167">
        <f t="shared" si="5"/>
        <v>696</v>
      </c>
      <c r="O42" s="176">
        <f t="shared" si="6"/>
        <v>696</v>
      </c>
    </row>
    <row r="43" spans="3:15" ht="49.5" customHeight="1">
      <c r="C43" s="105" t="s">
        <v>12</v>
      </c>
      <c r="D43" s="106"/>
      <c r="E43" s="106"/>
      <c r="F43" s="85">
        <v>0</v>
      </c>
      <c r="G43" s="85">
        <v>0</v>
      </c>
      <c r="H43" s="167">
        <f t="shared" si="4"/>
        <v>0</v>
      </c>
      <c r="I43" s="92">
        <v>134</v>
      </c>
      <c r="J43" s="85">
        <v>107</v>
      </c>
      <c r="K43" s="85">
        <v>150</v>
      </c>
      <c r="L43" s="85">
        <v>209</v>
      </c>
      <c r="M43" s="85">
        <v>86</v>
      </c>
      <c r="N43" s="167">
        <f t="shared" si="5"/>
        <v>686</v>
      </c>
      <c r="O43" s="168">
        <f t="shared" si="6"/>
        <v>686</v>
      </c>
    </row>
    <row r="44" spans="3:15" ht="49.5" customHeight="1" thickBot="1">
      <c r="C44" s="107" t="s">
        <v>13</v>
      </c>
      <c r="D44" s="108"/>
      <c r="E44" s="108"/>
      <c r="F44" s="89">
        <v>0</v>
      </c>
      <c r="G44" s="89">
        <v>0</v>
      </c>
      <c r="H44" s="171">
        <f t="shared" si="4"/>
        <v>0</v>
      </c>
      <c r="I44" s="93">
        <v>1</v>
      </c>
      <c r="J44" s="89">
        <v>0</v>
      </c>
      <c r="K44" s="89">
        <v>3</v>
      </c>
      <c r="L44" s="89">
        <v>4</v>
      </c>
      <c r="M44" s="89">
        <v>2</v>
      </c>
      <c r="N44" s="171">
        <f t="shared" si="5"/>
        <v>10</v>
      </c>
      <c r="O44" s="170">
        <f t="shared" si="6"/>
        <v>10</v>
      </c>
    </row>
    <row r="45" spans="3:15" ht="49.5" customHeight="1">
      <c r="C45" s="119" t="s">
        <v>18</v>
      </c>
      <c r="D45" s="120"/>
      <c r="E45" s="120"/>
      <c r="F45" s="173">
        <f>SUM(F46:F47)</f>
        <v>0</v>
      </c>
      <c r="G45" s="173">
        <f>SUM(G46:G47)</f>
        <v>0</v>
      </c>
      <c r="H45" s="174">
        <f t="shared" si="4"/>
        <v>0</v>
      </c>
      <c r="I45" s="175">
        <f>SUM(I46:I47)</f>
        <v>0</v>
      </c>
      <c r="J45" s="173">
        <f>SUM(J46:J47)</f>
        <v>1</v>
      </c>
      <c r="K45" s="173">
        <f>SUM(K46:K47)</f>
        <v>6</v>
      </c>
      <c r="L45" s="173">
        <f>SUM(L46:L47)</f>
        <v>12</v>
      </c>
      <c r="M45" s="173">
        <f>SUM(M46:M47)</f>
        <v>8</v>
      </c>
      <c r="N45" s="174">
        <f>SUM(I45:M45)</f>
        <v>27</v>
      </c>
      <c r="O45" s="176">
        <f t="shared" si="6"/>
        <v>27</v>
      </c>
    </row>
    <row r="46" spans="3:15" ht="49.5" customHeight="1">
      <c r="C46" s="105" t="s">
        <v>12</v>
      </c>
      <c r="D46" s="106"/>
      <c r="E46" s="106"/>
      <c r="F46" s="85">
        <v>0</v>
      </c>
      <c r="G46" s="85">
        <v>0</v>
      </c>
      <c r="H46" s="167">
        <f t="shared" si="4"/>
        <v>0</v>
      </c>
      <c r="I46" s="92">
        <v>0</v>
      </c>
      <c r="J46" s="85">
        <v>1</v>
      </c>
      <c r="K46" s="85">
        <v>6</v>
      </c>
      <c r="L46" s="85">
        <v>12</v>
      </c>
      <c r="M46" s="85">
        <v>8</v>
      </c>
      <c r="N46" s="167">
        <f t="shared" si="5"/>
        <v>27</v>
      </c>
      <c r="O46" s="168">
        <f>H46+N46</f>
        <v>27</v>
      </c>
    </row>
    <row r="47" spans="3:15" ht="49.5" customHeight="1" thickBot="1">
      <c r="C47" s="107" t="s">
        <v>13</v>
      </c>
      <c r="D47" s="108"/>
      <c r="E47" s="108"/>
      <c r="F47" s="89">
        <v>0</v>
      </c>
      <c r="G47" s="89">
        <v>0</v>
      </c>
      <c r="H47" s="171">
        <f t="shared" si="4"/>
        <v>0</v>
      </c>
      <c r="I47" s="93">
        <v>0</v>
      </c>
      <c r="J47" s="89">
        <v>0</v>
      </c>
      <c r="K47" s="89">
        <v>0</v>
      </c>
      <c r="L47" s="89">
        <v>0</v>
      </c>
      <c r="M47" s="89">
        <v>0</v>
      </c>
      <c r="N47" s="171">
        <f t="shared" si="5"/>
        <v>0</v>
      </c>
      <c r="O47" s="170">
        <f t="shared" si="6"/>
        <v>0</v>
      </c>
    </row>
    <row r="48" spans="3:15" ht="49.5" customHeight="1">
      <c r="C48" s="119" t="s">
        <v>76</v>
      </c>
      <c r="D48" s="120"/>
      <c r="E48" s="120"/>
      <c r="F48" s="173">
        <f>SUM(F49:F50)</f>
        <v>0</v>
      </c>
      <c r="G48" s="173">
        <f>SUM(G49:G50)</f>
        <v>0</v>
      </c>
      <c r="H48" s="174">
        <f>SUM(F48:G48)</f>
        <v>0</v>
      </c>
      <c r="I48" s="175">
        <f>SUM(I49:I50)</f>
        <v>5</v>
      </c>
      <c r="J48" s="173">
        <f>SUM(J49:J50)</f>
        <v>12</v>
      </c>
      <c r="K48" s="173">
        <f>SUM(K49:K50)</f>
        <v>43</v>
      </c>
      <c r="L48" s="173">
        <f>SUM(L49:L50)</f>
        <v>145</v>
      </c>
      <c r="M48" s="173">
        <f>SUM(M49:M50)</f>
        <v>125</v>
      </c>
      <c r="N48" s="174">
        <f>SUM(I48:M48)</f>
        <v>330</v>
      </c>
      <c r="O48" s="176">
        <f>H48+N48</f>
        <v>330</v>
      </c>
    </row>
    <row r="49" spans="3:15" ht="49.5" customHeight="1">
      <c r="C49" s="105" t="s">
        <v>12</v>
      </c>
      <c r="D49" s="106"/>
      <c r="E49" s="106"/>
      <c r="F49" s="85">
        <v>0</v>
      </c>
      <c r="G49" s="85">
        <v>0</v>
      </c>
      <c r="H49" s="167">
        <f t="shared" si="4"/>
        <v>0</v>
      </c>
      <c r="I49" s="92">
        <v>5</v>
      </c>
      <c r="J49" s="85">
        <v>12</v>
      </c>
      <c r="K49" s="85">
        <v>43</v>
      </c>
      <c r="L49" s="85">
        <v>141</v>
      </c>
      <c r="M49" s="85">
        <v>123</v>
      </c>
      <c r="N49" s="167">
        <f>SUM(I49:M49)</f>
        <v>324</v>
      </c>
      <c r="O49" s="168">
        <f t="shared" si="6"/>
        <v>324</v>
      </c>
    </row>
    <row r="50" spans="3:15" ht="49.5" customHeight="1" thickBot="1">
      <c r="C50" s="107" t="s">
        <v>13</v>
      </c>
      <c r="D50" s="108"/>
      <c r="E50" s="108"/>
      <c r="F50" s="89">
        <v>0</v>
      </c>
      <c r="G50" s="89">
        <v>0</v>
      </c>
      <c r="H50" s="171">
        <f t="shared" si="4"/>
        <v>0</v>
      </c>
      <c r="I50" s="93">
        <v>0</v>
      </c>
      <c r="J50" s="89">
        <v>0</v>
      </c>
      <c r="K50" s="89">
        <v>0</v>
      </c>
      <c r="L50" s="89">
        <v>4</v>
      </c>
      <c r="M50" s="89">
        <v>2</v>
      </c>
      <c r="N50" s="171">
        <f>SUM(I50:M50)</f>
        <v>6</v>
      </c>
      <c r="O50" s="170">
        <f t="shared" si="6"/>
        <v>6</v>
      </c>
    </row>
    <row r="51" spans="3:15" ht="49.5" customHeight="1" thickBot="1">
      <c r="C51" s="117" t="s">
        <v>14</v>
      </c>
      <c r="D51" s="118"/>
      <c r="E51" s="118"/>
      <c r="F51" s="90">
        <v>0</v>
      </c>
      <c r="G51" s="90">
        <v>0</v>
      </c>
      <c r="H51" s="177">
        <f t="shared" si="4"/>
        <v>0</v>
      </c>
      <c r="I51" s="94">
        <v>143</v>
      </c>
      <c r="J51" s="90">
        <v>129</v>
      </c>
      <c r="K51" s="90">
        <v>405</v>
      </c>
      <c r="L51" s="90">
        <v>895</v>
      </c>
      <c r="M51" s="90">
        <v>545</v>
      </c>
      <c r="N51" s="177">
        <f>SUM(I51:M51)</f>
        <v>2117</v>
      </c>
      <c r="O51" s="178">
        <f>H51+N51</f>
        <v>2117</v>
      </c>
    </row>
    <row r="52" ht="19.5" customHeight="1"/>
    <row r="53" ht="12"/>
  </sheetData>
  <sheetProtection/>
  <mergeCells count="47">
    <mergeCell ref="P21:P22"/>
    <mergeCell ref="C17:E17"/>
    <mergeCell ref="J7:K7"/>
    <mergeCell ref="N10:P10"/>
    <mergeCell ref="C16:E16"/>
    <mergeCell ref="C11:E11"/>
    <mergeCell ref="C14:E14"/>
    <mergeCell ref="C7:E7"/>
    <mergeCell ref="F7:G7"/>
    <mergeCell ref="F1:N1"/>
    <mergeCell ref="F2:N2"/>
    <mergeCell ref="H7:I7"/>
    <mergeCell ref="I29:O29"/>
    <mergeCell ref="I21:O21"/>
    <mergeCell ref="L6:M6"/>
    <mergeCell ref="L7:M7"/>
    <mergeCell ref="J6:K6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pane ySplit="8" topLeftCell="A9" activePane="bottomLeft" state="frozen"/>
      <selection pane="topLeft" activeCell="E72" sqref="E72"/>
      <selection pane="bottomLeft" activeCell="F8" sqref="F8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47" t="s">
        <v>21</v>
      </c>
      <c r="H1" s="147"/>
      <c r="I1" s="147"/>
      <c r="J1" s="147"/>
      <c r="K1" s="147"/>
      <c r="L1" s="147"/>
      <c r="M1" s="147"/>
      <c r="N1" s="103"/>
      <c r="O1" s="4"/>
    </row>
    <row r="2" spans="5:16" ht="30" customHeight="1">
      <c r="E2" s="5"/>
      <c r="G2" s="132" t="s">
        <v>92</v>
      </c>
      <c r="H2" s="132"/>
      <c r="I2" s="132"/>
      <c r="J2" s="132"/>
      <c r="K2" s="132"/>
      <c r="L2" s="132"/>
      <c r="M2" s="132"/>
      <c r="N2" s="6"/>
      <c r="O2" s="125">
        <v>41086</v>
      </c>
      <c r="P2" s="125"/>
    </row>
    <row r="3" spans="5:17" ht="24.75" customHeight="1">
      <c r="E3" s="7"/>
      <c r="F3" s="8"/>
      <c r="N3" s="9"/>
      <c r="O3" s="125"/>
      <c r="P3" s="125"/>
      <c r="Q3" s="10"/>
    </row>
    <row r="4" spans="3:17" ht="24.75" customHeight="1">
      <c r="C4" s="11"/>
      <c r="N4" s="7"/>
      <c r="O4" s="125" t="s">
        <v>31</v>
      </c>
      <c r="P4" s="125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48" t="s">
        <v>32</v>
      </c>
      <c r="D7" s="149"/>
      <c r="E7" s="149"/>
      <c r="F7" s="152" t="s">
        <v>33</v>
      </c>
      <c r="G7" s="153"/>
      <c r="H7" s="153"/>
      <c r="I7" s="154" t="s">
        <v>34</v>
      </c>
      <c r="J7" s="154"/>
      <c r="K7" s="154"/>
      <c r="L7" s="154"/>
      <c r="M7" s="154"/>
      <c r="N7" s="154"/>
      <c r="O7" s="155"/>
      <c r="P7" s="156" t="s">
        <v>6</v>
      </c>
      <c r="Q7" s="20"/>
    </row>
    <row r="8" spans="3:17" ht="42" customHeight="1" thickBot="1">
      <c r="C8" s="150"/>
      <c r="D8" s="151"/>
      <c r="E8" s="151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57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2994</v>
      </c>
      <c r="G10" s="179">
        <f>SUM(G11,G17,G20,G25,G29,G30)</f>
        <v>2773</v>
      </c>
      <c r="H10" s="180">
        <f>SUM(F10:G10)</f>
        <v>5767</v>
      </c>
      <c r="I10" s="181"/>
      <c r="J10" s="179">
        <f>SUM(J11,J17,J20,J25,J29,J30)</f>
        <v>9117</v>
      </c>
      <c r="K10" s="179">
        <f>SUM(K11,K17,K20,K25,K29,K30)</f>
        <v>5325</v>
      </c>
      <c r="L10" s="179">
        <f>SUM(L11,L17,L20,L25,L29,L30)</f>
        <v>3266</v>
      </c>
      <c r="M10" s="179">
        <f>SUM(M11,M17,M20,M25,M29,M30)</f>
        <v>2647</v>
      </c>
      <c r="N10" s="179">
        <f>SUM(N11,N17,N20,N25,N29,N30)</f>
        <v>1310</v>
      </c>
      <c r="O10" s="180">
        <f>SUM(I10:N10)</f>
        <v>21665</v>
      </c>
      <c r="P10" s="182">
        <f>SUM(O10,H10)</f>
        <v>27432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183</v>
      </c>
      <c r="G11" s="183">
        <f>SUM(G12:G16)</f>
        <v>222</v>
      </c>
      <c r="H11" s="184">
        <f aca="true" t="shared" si="0" ref="H11:H74">SUM(F11:G11)</f>
        <v>405</v>
      </c>
      <c r="I11" s="185"/>
      <c r="J11" s="183">
        <f>SUM(J12:J16)</f>
        <v>2638</v>
      </c>
      <c r="K11" s="183">
        <f>SUM(K12:K16)</f>
        <v>1523</v>
      </c>
      <c r="L11" s="183">
        <f>SUM(L12:L16)</f>
        <v>943</v>
      </c>
      <c r="M11" s="183">
        <f>SUM(M12:M16)</f>
        <v>902</v>
      </c>
      <c r="N11" s="183">
        <f>SUM(N12:N16)</f>
        <v>534</v>
      </c>
      <c r="O11" s="184">
        <f aca="true" t="shared" si="1" ref="O11:O74">SUM(I11:N11)</f>
        <v>6540</v>
      </c>
      <c r="P11" s="186">
        <f aca="true" t="shared" si="2" ref="P11:P74">SUM(O11,H11)</f>
        <v>6945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>SUM(F12:G12)</f>
        <v>0</v>
      </c>
      <c r="I12" s="83"/>
      <c r="J12" s="52">
        <v>1228</v>
      </c>
      <c r="K12" s="52">
        <v>541</v>
      </c>
      <c r="L12" s="52">
        <v>276</v>
      </c>
      <c r="M12" s="52">
        <v>244</v>
      </c>
      <c r="N12" s="52">
        <v>137</v>
      </c>
      <c r="O12" s="184">
        <f t="shared" si="1"/>
        <v>2426</v>
      </c>
      <c r="P12" s="186">
        <f t="shared" si="2"/>
        <v>2426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0</v>
      </c>
      <c r="H13" s="184">
        <f>SUM(F13:G13)</f>
        <v>0</v>
      </c>
      <c r="I13" s="83"/>
      <c r="J13" s="52">
        <v>5</v>
      </c>
      <c r="K13" s="52">
        <v>9</v>
      </c>
      <c r="L13" s="52">
        <v>22</v>
      </c>
      <c r="M13" s="52">
        <v>35</v>
      </c>
      <c r="N13" s="52">
        <v>52</v>
      </c>
      <c r="O13" s="184">
        <f t="shared" si="1"/>
        <v>123</v>
      </c>
      <c r="P13" s="186">
        <f t="shared" si="2"/>
        <v>123</v>
      </c>
    </row>
    <row r="14" spans="3:16" ht="30" customHeight="1">
      <c r="C14" s="28"/>
      <c r="D14" s="29"/>
      <c r="E14" s="31" t="s">
        <v>41</v>
      </c>
      <c r="F14" s="52">
        <v>51</v>
      </c>
      <c r="G14" s="52">
        <v>68</v>
      </c>
      <c r="H14" s="184">
        <f t="shared" si="0"/>
        <v>119</v>
      </c>
      <c r="I14" s="83"/>
      <c r="J14" s="52">
        <v>269</v>
      </c>
      <c r="K14" s="52">
        <v>154</v>
      </c>
      <c r="L14" s="52">
        <v>106</v>
      </c>
      <c r="M14" s="52">
        <v>133</v>
      </c>
      <c r="N14" s="52">
        <v>101</v>
      </c>
      <c r="O14" s="184">
        <f t="shared" si="1"/>
        <v>763</v>
      </c>
      <c r="P14" s="186">
        <f t="shared" si="2"/>
        <v>882</v>
      </c>
    </row>
    <row r="15" spans="3:16" ht="30" customHeight="1">
      <c r="C15" s="28"/>
      <c r="D15" s="29"/>
      <c r="E15" s="31" t="s">
        <v>42</v>
      </c>
      <c r="F15" s="52">
        <v>52</v>
      </c>
      <c r="G15" s="52">
        <v>66</v>
      </c>
      <c r="H15" s="184">
        <f t="shared" si="0"/>
        <v>118</v>
      </c>
      <c r="I15" s="83"/>
      <c r="J15" s="52">
        <v>163</v>
      </c>
      <c r="K15" s="52">
        <v>116</v>
      </c>
      <c r="L15" s="52">
        <v>73</v>
      </c>
      <c r="M15" s="52">
        <v>48</v>
      </c>
      <c r="N15" s="52">
        <v>33</v>
      </c>
      <c r="O15" s="184">
        <f t="shared" si="1"/>
        <v>433</v>
      </c>
      <c r="P15" s="186">
        <f t="shared" si="2"/>
        <v>551</v>
      </c>
    </row>
    <row r="16" spans="3:16" ht="30" customHeight="1">
      <c r="C16" s="28"/>
      <c r="D16" s="29"/>
      <c r="E16" s="31" t="s">
        <v>43</v>
      </c>
      <c r="F16" s="52">
        <v>80</v>
      </c>
      <c r="G16" s="52">
        <v>88</v>
      </c>
      <c r="H16" s="184">
        <f t="shared" si="0"/>
        <v>168</v>
      </c>
      <c r="I16" s="83"/>
      <c r="J16" s="52">
        <v>973</v>
      </c>
      <c r="K16" s="52">
        <v>703</v>
      </c>
      <c r="L16" s="52">
        <v>466</v>
      </c>
      <c r="M16" s="52">
        <v>442</v>
      </c>
      <c r="N16" s="52">
        <v>211</v>
      </c>
      <c r="O16" s="184">
        <f t="shared" si="1"/>
        <v>2795</v>
      </c>
      <c r="P16" s="186">
        <f t="shared" si="2"/>
        <v>2963</v>
      </c>
    </row>
    <row r="17" spans="3:16" ht="30" customHeight="1">
      <c r="C17" s="28"/>
      <c r="D17" s="32" t="s">
        <v>44</v>
      </c>
      <c r="E17" s="33"/>
      <c r="F17" s="183">
        <f>SUM(F18:F19)</f>
        <v>350</v>
      </c>
      <c r="G17" s="183">
        <f>SUM(G18:G19)</f>
        <v>284</v>
      </c>
      <c r="H17" s="184">
        <f t="shared" si="0"/>
        <v>634</v>
      </c>
      <c r="I17" s="185"/>
      <c r="J17" s="183">
        <f>SUM(J18:J19)</f>
        <v>2166</v>
      </c>
      <c r="K17" s="183">
        <f>SUM(K18:K19)</f>
        <v>1166</v>
      </c>
      <c r="L17" s="183">
        <f>SUM(L18:L19)</f>
        <v>607</v>
      </c>
      <c r="M17" s="183">
        <f>SUM(M18:M19)</f>
        <v>478</v>
      </c>
      <c r="N17" s="183">
        <f>SUM(N18:N19)</f>
        <v>156</v>
      </c>
      <c r="O17" s="184">
        <f t="shared" si="1"/>
        <v>4573</v>
      </c>
      <c r="P17" s="186">
        <f t="shared" si="2"/>
        <v>5207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83"/>
      <c r="J18" s="52">
        <v>1684</v>
      </c>
      <c r="K18" s="52">
        <f>917+1</f>
        <v>918</v>
      </c>
      <c r="L18" s="52">
        <v>481</v>
      </c>
      <c r="M18" s="52">
        <v>402</v>
      </c>
      <c r="N18" s="52">
        <v>144</v>
      </c>
      <c r="O18" s="184">
        <f t="shared" si="1"/>
        <v>3629</v>
      </c>
      <c r="P18" s="186">
        <f t="shared" si="2"/>
        <v>3629</v>
      </c>
    </row>
    <row r="19" spans="3:16" ht="30" customHeight="1">
      <c r="C19" s="28"/>
      <c r="D19" s="29"/>
      <c r="E19" s="31" t="s">
        <v>46</v>
      </c>
      <c r="F19" s="52">
        <v>350</v>
      </c>
      <c r="G19" s="52">
        <v>284</v>
      </c>
      <c r="H19" s="184">
        <f t="shared" si="0"/>
        <v>634</v>
      </c>
      <c r="I19" s="83"/>
      <c r="J19" s="52">
        <v>482</v>
      </c>
      <c r="K19" s="52">
        <v>248</v>
      </c>
      <c r="L19" s="52">
        <v>126</v>
      </c>
      <c r="M19" s="52">
        <v>76</v>
      </c>
      <c r="N19" s="52">
        <v>12</v>
      </c>
      <c r="O19" s="184">
        <f t="shared" si="1"/>
        <v>944</v>
      </c>
      <c r="P19" s="186">
        <f t="shared" si="2"/>
        <v>1578</v>
      </c>
    </row>
    <row r="20" spans="3:16" ht="30" customHeight="1">
      <c r="C20" s="28"/>
      <c r="D20" s="32" t="s">
        <v>47</v>
      </c>
      <c r="E20" s="33"/>
      <c r="F20" s="183">
        <f>SUM(F21:F24)</f>
        <v>11</v>
      </c>
      <c r="G20" s="183">
        <f>SUM(G21:G24)</f>
        <v>10</v>
      </c>
      <c r="H20" s="184">
        <f t="shared" si="0"/>
        <v>21</v>
      </c>
      <c r="I20" s="185"/>
      <c r="J20" s="183">
        <f>SUM(J21:J24)</f>
        <v>172</v>
      </c>
      <c r="K20" s="183">
        <f>SUM(K21:K24)</f>
        <v>129</v>
      </c>
      <c r="L20" s="183">
        <f>SUM(L21:L24)</f>
        <v>154</v>
      </c>
      <c r="M20" s="183">
        <f>SUM(M21:M24)</f>
        <v>141</v>
      </c>
      <c r="N20" s="183">
        <f>SUM(N21:N24)</f>
        <v>56</v>
      </c>
      <c r="O20" s="184">
        <f t="shared" si="1"/>
        <v>652</v>
      </c>
      <c r="P20" s="186">
        <f t="shared" si="2"/>
        <v>673</v>
      </c>
    </row>
    <row r="21" spans="3:16" ht="30" customHeight="1">
      <c r="C21" s="28"/>
      <c r="D21" s="29"/>
      <c r="E21" s="31" t="s">
        <v>48</v>
      </c>
      <c r="F21" s="52">
        <v>9</v>
      </c>
      <c r="G21" s="52">
        <v>9</v>
      </c>
      <c r="H21" s="184">
        <f t="shared" si="0"/>
        <v>18</v>
      </c>
      <c r="I21" s="83"/>
      <c r="J21" s="52">
        <v>139</v>
      </c>
      <c r="K21" s="52">
        <v>114</v>
      </c>
      <c r="L21" s="52">
        <v>143</v>
      </c>
      <c r="M21" s="52">
        <v>130</v>
      </c>
      <c r="N21" s="52">
        <v>50</v>
      </c>
      <c r="O21" s="184">
        <f t="shared" si="1"/>
        <v>576</v>
      </c>
      <c r="P21" s="186">
        <f t="shared" si="2"/>
        <v>594</v>
      </c>
    </row>
    <row r="22" spans="3:16" ht="30" customHeight="1">
      <c r="C22" s="28"/>
      <c r="D22" s="29"/>
      <c r="E22" s="34" t="s">
        <v>49</v>
      </c>
      <c r="F22" s="52">
        <v>2</v>
      </c>
      <c r="G22" s="52">
        <v>1</v>
      </c>
      <c r="H22" s="184">
        <f t="shared" si="0"/>
        <v>3</v>
      </c>
      <c r="I22" s="83"/>
      <c r="J22" s="52">
        <v>33</v>
      </c>
      <c r="K22" s="52">
        <v>15</v>
      </c>
      <c r="L22" s="52">
        <v>11</v>
      </c>
      <c r="M22" s="52">
        <v>11</v>
      </c>
      <c r="N22" s="52">
        <v>6</v>
      </c>
      <c r="O22" s="184">
        <f t="shared" si="1"/>
        <v>76</v>
      </c>
      <c r="P22" s="186">
        <f t="shared" si="2"/>
        <v>79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8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1101</v>
      </c>
      <c r="G25" s="183">
        <f>SUM(G26:G28)</f>
        <v>1049</v>
      </c>
      <c r="H25" s="184">
        <f t="shared" si="0"/>
        <v>2150</v>
      </c>
      <c r="I25" s="185"/>
      <c r="J25" s="183">
        <f>SUM(J26:J28)</f>
        <v>1817</v>
      </c>
      <c r="K25" s="183">
        <f>SUM(K26:K28)</f>
        <v>1426</v>
      </c>
      <c r="L25" s="183">
        <f>SUM(L26:L28)</f>
        <v>828</v>
      </c>
      <c r="M25" s="183">
        <f>SUM(M26:M28)</f>
        <v>641</v>
      </c>
      <c r="N25" s="183">
        <f>SUM(N26:N28)</f>
        <v>272</v>
      </c>
      <c r="O25" s="184">
        <f t="shared" si="1"/>
        <v>4984</v>
      </c>
      <c r="P25" s="186">
        <f t="shared" si="2"/>
        <v>7134</v>
      </c>
    </row>
    <row r="26" spans="3:16" ht="30" customHeight="1">
      <c r="C26" s="28"/>
      <c r="D26" s="29"/>
      <c r="E26" s="34" t="s">
        <v>52</v>
      </c>
      <c r="F26" s="52">
        <v>1031</v>
      </c>
      <c r="G26" s="52">
        <v>1022</v>
      </c>
      <c r="H26" s="184">
        <f t="shared" si="0"/>
        <v>2053</v>
      </c>
      <c r="I26" s="83"/>
      <c r="J26" s="52">
        <v>1770</v>
      </c>
      <c r="K26" s="52">
        <f>1398+1</f>
        <v>1399</v>
      </c>
      <c r="L26" s="52">
        <v>808</v>
      </c>
      <c r="M26" s="52">
        <v>634</v>
      </c>
      <c r="N26" s="52">
        <v>267</v>
      </c>
      <c r="O26" s="184">
        <f t="shared" si="1"/>
        <v>4878</v>
      </c>
      <c r="P26" s="186">
        <f t="shared" si="2"/>
        <v>6931</v>
      </c>
    </row>
    <row r="27" spans="3:16" ht="30" customHeight="1">
      <c r="C27" s="28"/>
      <c r="D27" s="29"/>
      <c r="E27" s="34" t="s">
        <v>53</v>
      </c>
      <c r="F27" s="52">
        <v>26</v>
      </c>
      <c r="G27" s="52">
        <v>6</v>
      </c>
      <c r="H27" s="184">
        <f t="shared" si="0"/>
        <v>32</v>
      </c>
      <c r="I27" s="83"/>
      <c r="J27" s="52">
        <v>19</v>
      </c>
      <c r="K27" s="52">
        <v>14</v>
      </c>
      <c r="L27" s="52">
        <v>11</v>
      </c>
      <c r="M27" s="52">
        <v>4</v>
      </c>
      <c r="N27" s="52">
        <v>3</v>
      </c>
      <c r="O27" s="184">
        <f t="shared" si="1"/>
        <v>51</v>
      </c>
      <c r="P27" s="186">
        <f t="shared" si="2"/>
        <v>83</v>
      </c>
    </row>
    <row r="28" spans="3:16" ht="30" customHeight="1">
      <c r="C28" s="28"/>
      <c r="D28" s="29"/>
      <c r="E28" s="34" t="s">
        <v>54</v>
      </c>
      <c r="F28" s="52">
        <v>44</v>
      </c>
      <c r="G28" s="52">
        <v>21</v>
      </c>
      <c r="H28" s="184">
        <f t="shared" si="0"/>
        <v>65</v>
      </c>
      <c r="I28" s="83"/>
      <c r="J28" s="52">
        <v>28</v>
      </c>
      <c r="K28" s="52">
        <v>13</v>
      </c>
      <c r="L28" s="52">
        <v>9</v>
      </c>
      <c r="M28" s="52">
        <v>3</v>
      </c>
      <c r="N28" s="52">
        <v>2</v>
      </c>
      <c r="O28" s="184">
        <f t="shared" si="1"/>
        <v>55</v>
      </c>
      <c r="P28" s="186">
        <f t="shared" si="2"/>
        <v>120</v>
      </c>
    </row>
    <row r="29" spans="3:16" ht="30" customHeight="1">
      <c r="C29" s="28"/>
      <c r="D29" s="36" t="s">
        <v>55</v>
      </c>
      <c r="E29" s="37"/>
      <c r="F29" s="52">
        <v>22</v>
      </c>
      <c r="G29" s="52">
        <v>16</v>
      </c>
      <c r="H29" s="184">
        <f t="shared" si="0"/>
        <v>38</v>
      </c>
      <c r="I29" s="83"/>
      <c r="J29" s="52">
        <v>86</v>
      </c>
      <c r="K29" s="52">
        <v>52</v>
      </c>
      <c r="L29" s="52">
        <v>60</v>
      </c>
      <c r="M29" s="52">
        <v>57</v>
      </c>
      <c r="N29" s="52">
        <v>18</v>
      </c>
      <c r="O29" s="184">
        <f t="shared" si="1"/>
        <v>273</v>
      </c>
      <c r="P29" s="186">
        <f t="shared" si="2"/>
        <v>311</v>
      </c>
    </row>
    <row r="30" spans="3:16" ht="30" customHeight="1" thickBot="1">
      <c r="C30" s="38"/>
      <c r="D30" s="39" t="s">
        <v>56</v>
      </c>
      <c r="E30" s="40"/>
      <c r="F30" s="54">
        <v>1327</v>
      </c>
      <c r="G30" s="54">
        <v>1192</v>
      </c>
      <c r="H30" s="187">
        <f t="shared" si="0"/>
        <v>2519</v>
      </c>
      <c r="I30" s="84"/>
      <c r="J30" s="54">
        <v>2238</v>
      </c>
      <c r="K30" s="54">
        <f>1028+1</f>
        <v>1029</v>
      </c>
      <c r="L30" s="54">
        <v>674</v>
      </c>
      <c r="M30" s="54">
        <v>428</v>
      </c>
      <c r="N30" s="54">
        <v>274</v>
      </c>
      <c r="O30" s="187">
        <f t="shared" si="1"/>
        <v>4643</v>
      </c>
      <c r="P30" s="188">
        <f t="shared" si="2"/>
        <v>7162</v>
      </c>
    </row>
    <row r="31" spans="3:16" ht="30" customHeight="1">
      <c r="C31" s="25" t="s">
        <v>57</v>
      </c>
      <c r="D31" s="41"/>
      <c r="E31" s="42"/>
      <c r="F31" s="179">
        <f>SUM(F32:F40)</f>
        <v>22</v>
      </c>
      <c r="G31" s="179">
        <f>SUM(G32:G40)</f>
        <v>15</v>
      </c>
      <c r="H31" s="180">
        <f t="shared" si="0"/>
        <v>37</v>
      </c>
      <c r="I31" s="181"/>
      <c r="J31" s="179">
        <f>SUM(J32:J40)</f>
        <v>1303</v>
      </c>
      <c r="K31" s="179">
        <f>SUM(K32:K40)</f>
        <v>836</v>
      </c>
      <c r="L31" s="179">
        <f>SUM(L32:L40)</f>
        <v>564</v>
      </c>
      <c r="M31" s="179">
        <f>SUM(M32:M40)</f>
        <v>610</v>
      </c>
      <c r="N31" s="179">
        <f>SUM(N32:N40)</f>
        <v>262</v>
      </c>
      <c r="O31" s="180">
        <f t="shared" si="1"/>
        <v>3575</v>
      </c>
      <c r="P31" s="182">
        <f t="shared" si="2"/>
        <v>3612</v>
      </c>
    </row>
    <row r="32" spans="3:16" ht="30" customHeight="1">
      <c r="C32" s="43"/>
      <c r="D32" s="36" t="s">
        <v>58</v>
      </c>
      <c r="E32" s="37"/>
      <c r="F32" s="87">
        <v>0</v>
      </c>
      <c r="G32" s="87">
        <v>0</v>
      </c>
      <c r="H32" s="189">
        <f t="shared" si="0"/>
        <v>0</v>
      </c>
      <c r="I32" s="53"/>
      <c r="J32" s="87">
        <v>106</v>
      </c>
      <c r="K32" s="87">
        <v>152</v>
      </c>
      <c r="L32" s="87">
        <v>93</v>
      </c>
      <c r="M32" s="87">
        <v>82</v>
      </c>
      <c r="N32" s="87">
        <v>20</v>
      </c>
      <c r="O32" s="189">
        <f t="shared" si="1"/>
        <v>453</v>
      </c>
      <c r="P32" s="190">
        <f t="shared" si="2"/>
        <v>453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0</v>
      </c>
      <c r="P33" s="186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885</v>
      </c>
      <c r="K34" s="52">
        <v>467</v>
      </c>
      <c r="L34" s="52">
        <v>205</v>
      </c>
      <c r="M34" s="52">
        <v>128</v>
      </c>
      <c r="N34" s="52">
        <v>40</v>
      </c>
      <c r="O34" s="184">
        <f t="shared" si="1"/>
        <v>1725</v>
      </c>
      <c r="P34" s="186">
        <f t="shared" si="2"/>
        <v>1725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1</v>
      </c>
      <c r="H35" s="183">
        <f t="shared" si="0"/>
        <v>1</v>
      </c>
      <c r="I35" s="83"/>
      <c r="J35" s="52">
        <v>39</v>
      </c>
      <c r="K35" s="52">
        <v>31</v>
      </c>
      <c r="L35" s="52">
        <v>33</v>
      </c>
      <c r="M35" s="52">
        <v>31</v>
      </c>
      <c r="N35" s="52">
        <v>17</v>
      </c>
      <c r="O35" s="184">
        <f t="shared" si="1"/>
        <v>151</v>
      </c>
      <c r="P35" s="186">
        <f t="shared" si="2"/>
        <v>152</v>
      </c>
    </row>
    <row r="36" spans="3:16" ht="30" customHeight="1">
      <c r="C36" s="28"/>
      <c r="D36" s="36" t="s">
        <v>61</v>
      </c>
      <c r="E36" s="37"/>
      <c r="F36" s="52">
        <v>22</v>
      </c>
      <c r="G36" s="52">
        <v>12</v>
      </c>
      <c r="H36" s="183">
        <f t="shared" si="0"/>
        <v>34</v>
      </c>
      <c r="I36" s="83"/>
      <c r="J36" s="52">
        <v>108</v>
      </c>
      <c r="K36" s="52">
        <v>61</v>
      </c>
      <c r="L36" s="52">
        <v>52</v>
      </c>
      <c r="M36" s="52">
        <v>32</v>
      </c>
      <c r="N36" s="52">
        <v>9</v>
      </c>
      <c r="O36" s="184">
        <f t="shared" si="1"/>
        <v>262</v>
      </c>
      <c r="P36" s="186">
        <f t="shared" si="2"/>
        <v>296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2</v>
      </c>
      <c r="H37" s="183">
        <f t="shared" si="0"/>
        <v>2</v>
      </c>
      <c r="I37" s="53"/>
      <c r="J37" s="52">
        <v>159</v>
      </c>
      <c r="K37" s="52">
        <v>114</v>
      </c>
      <c r="L37" s="52">
        <v>85</v>
      </c>
      <c r="M37" s="52">
        <v>57</v>
      </c>
      <c r="N37" s="52">
        <v>22</v>
      </c>
      <c r="O37" s="184">
        <f t="shared" si="1"/>
        <v>437</v>
      </c>
      <c r="P37" s="186">
        <f t="shared" si="2"/>
        <v>439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58" t="s">
        <v>64</v>
      </c>
      <c r="E39" s="159"/>
      <c r="F39" s="52">
        <v>0</v>
      </c>
      <c r="G39" s="52">
        <v>0</v>
      </c>
      <c r="H39" s="184">
        <f t="shared" si="0"/>
        <v>0</v>
      </c>
      <c r="I39" s="53"/>
      <c r="J39" s="52">
        <v>1</v>
      </c>
      <c r="K39" s="52">
        <v>4</v>
      </c>
      <c r="L39" s="52">
        <v>92</v>
      </c>
      <c r="M39" s="52">
        <v>270</v>
      </c>
      <c r="N39" s="52">
        <v>149</v>
      </c>
      <c r="O39" s="184">
        <f t="shared" si="1"/>
        <v>516</v>
      </c>
      <c r="P39" s="186">
        <f t="shared" si="2"/>
        <v>516</v>
      </c>
    </row>
    <row r="40" spans="3:16" ht="30" customHeight="1" thickBot="1">
      <c r="C40" s="38"/>
      <c r="D40" s="160" t="s">
        <v>65</v>
      </c>
      <c r="E40" s="161"/>
      <c r="F40" s="88">
        <v>0</v>
      </c>
      <c r="G40" s="88">
        <v>0</v>
      </c>
      <c r="H40" s="191">
        <f t="shared" si="0"/>
        <v>0</v>
      </c>
      <c r="I40" s="55"/>
      <c r="J40" s="88">
        <v>5</v>
      </c>
      <c r="K40" s="88">
        <v>7</v>
      </c>
      <c r="L40" s="88">
        <v>4</v>
      </c>
      <c r="M40" s="88">
        <v>10</v>
      </c>
      <c r="N40" s="88">
        <v>5</v>
      </c>
      <c r="O40" s="191">
        <f t="shared" si="1"/>
        <v>31</v>
      </c>
      <c r="P40" s="192">
        <f t="shared" si="2"/>
        <v>31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145</v>
      </c>
      <c r="K41" s="179">
        <f>SUM(K42:K45)</f>
        <v>135</v>
      </c>
      <c r="L41" s="179">
        <f>SUM(L42:L45)</f>
        <v>415</v>
      </c>
      <c r="M41" s="179">
        <f>SUM(M42:M45)</f>
        <v>900</v>
      </c>
      <c r="N41" s="179">
        <f>SUM(N42:N45)</f>
        <v>552</v>
      </c>
      <c r="O41" s="180">
        <f t="shared" si="1"/>
        <v>2147</v>
      </c>
      <c r="P41" s="182">
        <f t="shared" si="2"/>
        <v>2147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3</v>
      </c>
      <c r="K42" s="52">
        <v>10</v>
      </c>
      <c r="L42" s="52">
        <v>209</v>
      </c>
      <c r="M42" s="52">
        <v>526</v>
      </c>
      <c r="N42" s="52">
        <v>328</v>
      </c>
      <c r="O42" s="194">
        <f t="shared" si="1"/>
        <v>1076</v>
      </c>
      <c r="P42" s="186">
        <f t="shared" si="2"/>
        <v>1076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137</v>
      </c>
      <c r="K43" s="52">
        <v>112</v>
      </c>
      <c r="L43" s="52">
        <v>153</v>
      </c>
      <c r="M43" s="52">
        <v>215</v>
      </c>
      <c r="N43" s="52">
        <v>91</v>
      </c>
      <c r="O43" s="194">
        <f t="shared" si="1"/>
        <v>708</v>
      </c>
      <c r="P43" s="186">
        <f t="shared" si="2"/>
        <v>708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95">
        <f t="shared" si="0"/>
        <v>0</v>
      </c>
      <c r="I44" s="53"/>
      <c r="J44" s="52">
        <v>0</v>
      </c>
      <c r="K44" s="52">
        <v>1</v>
      </c>
      <c r="L44" s="52">
        <v>6</v>
      </c>
      <c r="M44" s="52">
        <v>12</v>
      </c>
      <c r="N44" s="52">
        <v>8</v>
      </c>
      <c r="O44" s="194">
        <f t="shared" si="1"/>
        <v>27</v>
      </c>
      <c r="P44" s="186">
        <f t="shared" si="2"/>
        <v>27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6"/>
      <c r="J45" s="54">
        <v>5</v>
      </c>
      <c r="K45" s="54">
        <v>12</v>
      </c>
      <c r="L45" s="54">
        <v>47</v>
      </c>
      <c r="M45" s="54">
        <v>147</v>
      </c>
      <c r="N45" s="54">
        <v>125</v>
      </c>
      <c r="O45" s="196">
        <f t="shared" si="1"/>
        <v>336</v>
      </c>
      <c r="P45" s="188">
        <f t="shared" si="2"/>
        <v>336</v>
      </c>
    </row>
    <row r="46" spans="3:16" ht="30" customHeight="1" thickBot="1">
      <c r="C46" s="162" t="s">
        <v>70</v>
      </c>
      <c r="D46" s="163"/>
      <c r="E46" s="164"/>
      <c r="F46" s="197">
        <f>SUM(F10,F31,F41)</f>
        <v>3016</v>
      </c>
      <c r="G46" s="197">
        <f>SUM(G10,G31,G41)</f>
        <v>2788</v>
      </c>
      <c r="H46" s="198">
        <f t="shared" si="0"/>
        <v>5804</v>
      </c>
      <c r="I46" s="199"/>
      <c r="J46" s="197">
        <f>SUM(J10,J31,J41)</f>
        <v>10565</v>
      </c>
      <c r="K46" s="197">
        <f>SUM(K10,K31,K41)</f>
        <v>6296</v>
      </c>
      <c r="L46" s="197">
        <f>SUM(L10,L31,L41)</f>
        <v>4245</v>
      </c>
      <c r="M46" s="197">
        <f>SUM(M10,M31,M41)</f>
        <v>4157</v>
      </c>
      <c r="N46" s="197">
        <f>SUM(N10,N31,N41)</f>
        <v>2124</v>
      </c>
      <c r="O46" s="198">
        <f t="shared" si="1"/>
        <v>27387</v>
      </c>
      <c r="P46" s="200">
        <f t="shared" si="2"/>
        <v>33191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2576806</v>
      </c>
      <c r="G48" s="179">
        <f>SUM(G49,G55,G58,G63,G67,G68)</f>
        <v>3396269</v>
      </c>
      <c r="H48" s="180">
        <f t="shared" si="0"/>
        <v>5973075</v>
      </c>
      <c r="I48" s="181"/>
      <c r="J48" s="179">
        <f>SUM(J49,J55,J58,J63,J67,J68)</f>
        <v>29293196</v>
      </c>
      <c r="K48" s="179">
        <f>SUM(K49,K55,K58,K63,K67,K68)</f>
        <v>19752008</v>
      </c>
      <c r="L48" s="179">
        <f>SUM(L49,L55,L58,L63,L67,L68)</f>
        <v>16747404</v>
      </c>
      <c r="M48" s="179">
        <f>SUM(M49,M55,M58,M63,M67,M68)</f>
        <v>17010141</v>
      </c>
      <c r="N48" s="179">
        <f>SUM(N49,N55,N58,N63,N67,N68)</f>
        <v>8407118</v>
      </c>
      <c r="O48" s="180">
        <f t="shared" si="1"/>
        <v>91209867</v>
      </c>
      <c r="P48" s="182">
        <f t="shared" si="2"/>
        <v>97182942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332009</v>
      </c>
      <c r="G49" s="183">
        <f>SUM(G50:G54)</f>
        <v>578205</v>
      </c>
      <c r="H49" s="184">
        <f t="shared" si="0"/>
        <v>910214</v>
      </c>
      <c r="I49" s="185"/>
      <c r="J49" s="183">
        <f>SUM(J50:J54)</f>
        <v>6657735</v>
      </c>
      <c r="K49" s="183">
        <f>SUM(K50:K54)</f>
        <v>3877733</v>
      </c>
      <c r="L49" s="183">
        <f>SUM(L50:L54)</f>
        <v>3428489</v>
      </c>
      <c r="M49" s="183">
        <f>SUM(M50:M54)</f>
        <v>3732196</v>
      </c>
      <c r="N49" s="183">
        <f>SUM(N50:N54)</f>
        <v>3025069</v>
      </c>
      <c r="O49" s="184">
        <f t="shared" si="1"/>
        <v>20721222</v>
      </c>
      <c r="P49" s="186">
        <f t="shared" si="2"/>
        <v>21631436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83"/>
      <c r="J50" s="52">
        <v>4061682</v>
      </c>
      <c r="K50" s="52">
        <v>2140828</v>
      </c>
      <c r="L50" s="52">
        <v>2084690</v>
      </c>
      <c r="M50" s="52">
        <v>2232802</v>
      </c>
      <c r="N50" s="52">
        <v>1736601</v>
      </c>
      <c r="O50" s="194">
        <f t="shared" si="1"/>
        <v>12256603</v>
      </c>
      <c r="P50" s="186">
        <f t="shared" si="2"/>
        <v>12256603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0</v>
      </c>
      <c r="H51" s="184">
        <f t="shared" si="0"/>
        <v>0</v>
      </c>
      <c r="I51" s="83"/>
      <c r="J51" s="52">
        <v>32860</v>
      </c>
      <c r="K51" s="52">
        <v>55069</v>
      </c>
      <c r="L51" s="52">
        <v>150050</v>
      </c>
      <c r="M51" s="52">
        <v>278751</v>
      </c>
      <c r="N51" s="52">
        <v>431495</v>
      </c>
      <c r="O51" s="194">
        <f t="shared" si="1"/>
        <v>948225</v>
      </c>
      <c r="P51" s="186">
        <f t="shared" si="2"/>
        <v>948225</v>
      </c>
    </row>
    <row r="52" spans="3:16" ht="30" customHeight="1">
      <c r="C52" s="28"/>
      <c r="D52" s="29"/>
      <c r="E52" s="31" t="s">
        <v>41</v>
      </c>
      <c r="F52" s="52">
        <v>117758</v>
      </c>
      <c r="G52" s="52">
        <v>241041</v>
      </c>
      <c r="H52" s="184">
        <f t="shared" si="0"/>
        <v>358799</v>
      </c>
      <c r="I52" s="83"/>
      <c r="J52" s="52">
        <v>1055743</v>
      </c>
      <c r="K52" s="52">
        <v>633889</v>
      </c>
      <c r="L52" s="52">
        <v>480160</v>
      </c>
      <c r="M52" s="52">
        <v>627731</v>
      </c>
      <c r="N52" s="52">
        <v>527157</v>
      </c>
      <c r="O52" s="194">
        <f t="shared" si="1"/>
        <v>3324680</v>
      </c>
      <c r="P52" s="186">
        <f t="shared" si="2"/>
        <v>3683479</v>
      </c>
    </row>
    <row r="53" spans="3:16" ht="30" customHeight="1">
      <c r="C53" s="28"/>
      <c r="D53" s="29"/>
      <c r="E53" s="31" t="s">
        <v>42</v>
      </c>
      <c r="F53" s="52">
        <v>138899</v>
      </c>
      <c r="G53" s="52">
        <v>258108</v>
      </c>
      <c r="H53" s="184">
        <f t="shared" si="0"/>
        <v>397007</v>
      </c>
      <c r="I53" s="83"/>
      <c r="J53" s="52">
        <v>730680</v>
      </c>
      <c r="K53" s="52">
        <v>495846</v>
      </c>
      <c r="L53" s="52">
        <v>353611</v>
      </c>
      <c r="M53" s="52">
        <v>244368</v>
      </c>
      <c r="N53" s="52">
        <v>163332</v>
      </c>
      <c r="O53" s="194">
        <f t="shared" si="1"/>
        <v>1987837</v>
      </c>
      <c r="P53" s="186">
        <f t="shared" si="2"/>
        <v>2384844</v>
      </c>
    </row>
    <row r="54" spans="3:16" ht="30" customHeight="1">
      <c r="C54" s="28"/>
      <c r="D54" s="29"/>
      <c r="E54" s="31" t="s">
        <v>43</v>
      </c>
      <c r="F54" s="52">
        <v>75352</v>
      </c>
      <c r="G54" s="52">
        <v>79056</v>
      </c>
      <c r="H54" s="184">
        <f t="shared" si="0"/>
        <v>154408</v>
      </c>
      <c r="I54" s="83"/>
      <c r="J54" s="52">
        <v>776770</v>
      </c>
      <c r="K54" s="52">
        <v>552101</v>
      </c>
      <c r="L54" s="52">
        <v>359978</v>
      </c>
      <c r="M54" s="52">
        <v>348544</v>
      </c>
      <c r="N54" s="52">
        <v>166484</v>
      </c>
      <c r="O54" s="194">
        <f t="shared" si="1"/>
        <v>2203877</v>
      </c>
      <c r="P54" s="186">
        <f t="shared" si="2"/>
        <v>2358285</v>
      </c>
    </row>
    <row r="55" spans="3:16" ht="30" customHeight="1">
      <c r="C55" s="28"/>
      <c r="D55" s="32" t="s">
        <v>44</v>
      </c>
      <c r="E55" s="33"/>
      <c r="F55" s="183">
        <f>SUM(F56:F57)</f>
        <v>865518</v>
      </c>
      <c r="G55" s="183">
        <f>SUM(G56:G57)</f>
        <v>1293810</v>
      </c>
      <c r="H55" s="184">
        <f t="shared" si="0"/>
        <v>2159328</v>
      </c>
      <c r="I55" s="185"/>
      <c r="J55" s="183">
        <f>SUM(J56:J57)</f>
        <v>15254239</v>
      </c>
      <c r="K55" s="183">
        <f>SUM(K56:K57)</f>
        <v>10323920</v>
      </c>
      <c r="L55" s="183">
        <f>SUM(L56:L57)</f>
        <v>6922342</v>
      </c>
      <c r="M55" s="183">
        <f>SUM(M56:M57)</f>
        <v>7035490</v>
      </c>
      <c r="N55" s="183">
        <f>SUM(N56:N57)</f>
        <v>2866408</v>
      </c>
      <c r="O55" s="184">
        <f t="shared" si="1"/>
        <v>42402399</v>
      </c>
      <c r="P55" s="186">
        <f t="shared" si="2"/>
        <v>44561727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83"/>
      <c r="J56" s="52">
        <v>12557511</v>
      </c>
      <c r="K56" s="52">
        <f>8579336+7517</f>
        <v>8586853</v>
      </c>
      <c r="L56" s="52">
        <v>5762524</v>
      </c>
      <c r="M56" s="52">
        <v>6276864</v>
      </c>
      <c r="N56" s="52">
        <v>2661536</v>
      </c>
      <c r="O56" s="184">
        <f t="shared" si="1"/>
        <v>35845288</v>
      </c>
      <c r="P56" s="186">
        <f t="shared" si="2"/>
        <v>35845288</v>
      </c>
    </row>
    <row r="57" spans="3:16" ht="30" customHeight="1">
      <c r="C57" s="28"/>
      <c r="D57" s="29"/>
      <c r="E57" s="31" t="s">
        <v>46</v>
      </c>
      <c r="F57" s="52">
        <v>865518</v>
      </c>
      <c r="G57" s="52">
        <v>1293810</v>
      </c>
      <c r="H57" s="184">
        <f t="shared" si="0"/>
        <v>2159328</v>
      </c>
      <c r="I57" s="83"/>
      <c r="J57" s="52">
        <v>2696728</v>
      </c>
      <c r="K57" s="52">
        <v>1737067</v>
      </c>
      <c r="L57" s="52">
        <v>1159818</v>
      </c>
      <c r="M57" s="52">
        <v>758626</v>
      </c>
      <c r="N57" s="52">
        <v>204872</v>
      </c>
      <c r="O57" s="184">
        <f t="shared" si="1"/>
        <v>6557111</v>
      </c>
      <c r="P57" s="186">
        <f t="shared" si="2"/>
        <v>8716439</v>
      </c>
    </row>
    <row r="58" spans="3:16" ht="30" customHeight="1">
      <c r="C58" s="28"/>
      <c r="D58" s="32" t="s">
        <v>47</v>
      </c>
      <c r="E58" s="33"/>
      <c r="F58" s="183">
        <f>SUM(F59:F62)</f>
        <v>28785</v>
      </c>
      <c r="G58" s="183">
        <f>SUM(G59:G62)</f>
        <v>43356</v>
      </c>
      <c r="H58" s="184">
        <f t="shared" si="0"/>
        <v>72141</v>
      </c>
      <c r="I58" s="185"/>
      <c r="J58" s="183">
        <f>SUM(J59:J62)</f>
        <v>1081407</v>
      </c>
      <c r="K58" s="183">
        <f>SUM(K59:K62)</f>
        <v>1022704</v>
      </c>
      <c r="L58" s="183">
        <f>SUM(L59:L62)</f>
        <v>2517599</v>
      </c>
      <c r="M58" s="183">
        <f>SUM(M59:M62)</f>
        <v>2837101</v>
      </c>
      <c r="N58" s="183">
        <f>SUM(N59:N62)</f>
        <v>967008</v>
      </c>
      <c r="O58" s="184">
        <f t="shared" si="1"/>
        <v>8425819</v>
      </c>
      <c r="P58" s="186">
        <f t="shared" si="2"/>
        <v>8497960</v>
      </c>
    </row>
    <row r="59" spans="3:16" ht="30" customHeight="1">
      <c r="C59" s="28"/>
      <c r="D59" s="29"/>
      <c r="E59" s="31" t="s">
        <v>48</v>
      </c>
      <c r="F59" s="52">
        <v>23846</v>
      </c>
      <c r="G59" s="52">
        <v>34030</v>
      </c>
      <c r="H59" s="184">
        <f t="shared" si="0"/>
        <v>57876</v>
      </c>
      <c r="I59" s="83"/>
      <c r="J59" s="52">
        <v>867066</v>
      </c>
      <c r="K59" s="52">
        <v>898764</v>
      </c>
      <c r="L59" s="52">
        <v>2399374</v>
      </c>
      <c r="M59" s="52">
        <v>2756301</v>
      </c>
      <c r="N59" s="52">
        <v>903583</v>
      </c>
      <c r="O59" s="184">
        <f t="shared" si="1"/>
        <v>7825088</v>
      </c>
      <c r="P59" s="186">
        <f t="shared" si="2"/>
        <v>7882964</v>
      </c>
    </row>
    <row r="60" spans="3:16" ht="30" customHeight="1">
      <c r="C60" s="28"/>
      <c r="D60" s="29"/>
      <c r="E60" s="34" t="s">
        <v>49</v>
      </c>
      <c r="F60" s="52">
        <v>4939</v>
      </c>
      <c r="G60" s="52">
        <v>9326</v>
      </c>
      <c r="H60" s="184">
        <f t="shared" si="0"/>
        <v>14265</v>
      </c>
      <c r="I60" s="83"/>
      <c r="J60" s="52">
        <v>214341</v>
      </c>
      <c r="K60" s="52">
        <v>123940</v>
      </c>
      <c r="L60" s="52">
        <v>118225</v>
      </c>
      <c r="M60" s="52">
        <v>80800</v>
      </c>
      <c r="N60" s="52">
        <v>63425</v>
      </c>
      <c r="O60" s="184">
        <f t="shared" si="1"/>
        <v>600731</v>
      </c>
      <c r="P60" s="186">
        <f t="shared" si="2"/>
        <v>614996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8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SUM(F64)</f>
        <v>598033</v>
      </c>
      <c r="G63" s="183">
        <f>SUM(G64)</f>
        <v>775713</v>
      </c>
      <c r="H63" s="184">
        <f t="shared" si="0"/>
        <v>1373746</v>
      </c>
      <c r="I63" s="185"/>
      <c r="J63" s="183">
        <f>SUM(J64)</f>
        <v>1496733</v>
      </c>
      <c r="K63" s="183">
        <f>SUM(K64)</f>
        <v>1960267</v>
      </c>
      <c r="L63" s="183">
        <f>SUM(L64)</f>
        <v>1341314</v>
      </c>
      <c r="M63" s="183">
        <f>SUM(M64)</f>
        <v>1171125</v>
      </c>
      <c r="N63" s="183">
        <f>SUM(N64)</f>
        <v>589947</v>
      </c>
      <c r="O63" s="184">
        <f t="shared" si="1"/>
        <v>6559386</v>
      </c>
      <c r="P63" s="186">
        <f t="shared" si="2"/>
        <v>7933132</v>
      </c>
    </row>
    <row r="64" spans="3:16" ht="30" customHeight="1">
      <c r="C64" s="28"/>
      <c r="D64" s="29"/>
      <c r="E64" s="34" t="s">
        <v>52</v>
      </c>
      <c r="F64" s="52">
        <v>598033</v>
      </c>
      <c r="G64" s="52">
        <v>775713</v>
      </c>
      <c r="H64" s="184">
        <f t="shared" si="0"/>
        <v>1373746</v>
      </c>
      <c r="I64" s="83"/>
      <c r="J64" s="52">
        <v>1496733</v>
      </c>
      <c r="K64" s="52">
        <f>1959167+1100</f>
        <v>1960267</v>
      </c>
      <c r="L64" s="52">
        <v>1341314</v>
      </c>
      <c r="M64" s="52">
        <v>1171125</v>
      </c>
      <c r="N64" s="52">
        <v>589947</v>
      </c>
      <c r="O64" s="184">
        <f t="shared" si="1"/>
        <v>6559386</v>
      </c>
      <c r="P64" s="186">
        <f t="shared" si="2"/>
        <v>7933132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84">
        <f t="shared" si="0"/>
        <v>0</v>
      </c>
      <c r="I65" s="83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84">
        <f t="shared" si="1"/>
        <v>0</v>
      </c>
      <c r="P65" s="186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84">
        <f t="shared" si="0"/>
        <v>0</v>
      </c>
      <c r="I66" s="83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84">
        <f t="shared" si="1"/>
        <v>0</v>
      </c>
      <c r="P66" s="186">
        <f t="shared" si="2"/>
        <v>0</v>
      </c>
    </row>
    <row r="67" spans="3:16" ht="30" customHeight="1">
      <c r="C67" s="28"/>
      <c r="D67" s="36" t="s">
        <v>55</v>
      </c>
      <c r="E67" s="37"/>
      <c r="F67" s="52">
        <v>149635</v>
      </c>
      <c r="G67" s="52">
        <v>168989</v>
      </c>
      <c r="H67" s="184">
        <f t="shared" si="0"/>
        <v>318624</v>
      </c>
      <c r="I67" s="83"/>
      <c r="J67" s="52">
        <v>1549443</v>
      </c>
      <c r="K67" s="52">
        <v>984882</v>
      </c>
      <c r="L67" s="52">
        <v>1343745</v>
      </c>
      <c r="M67" s="52">
        <v>1468776</v>
      </c>
      <c r="N67" s="52">
        <v>518076</v>
      </c>
      <c r="O67" s="184">
        <f t="shared" si="1"/>
        <v>5864922</v>
      </c>
      <c r="P67" s="186">
        <f t="shared" si="2"/>
        <v>6183546</v>
      </c>
    </row>
    <row r="68" spans="3:16" ht="30" customHeight="1" thickBot="1">
      <c r="C68" s="38"/>
      <c r="D68" s="39" t="s">
        <v>56</v>
      </c>
      <c r="E68" s="40"/>
      <c r="F68" s="54">
        <v>602826</v>
      </c>
      <c r="G68" s="54">
        <v>536196</v>
      </c>
      <c r="H68" s="187">
        <f t="shared" si="0"/>
        <v>1139022</v>
      </c>
      <c r="I68" s="84"/>
      <c r="J68" s="54">
        <v>3253639</v>
      </c>
      <c r="K68" s="54">
        <f>1581019+1483</f>
        <v>1582502</v>
      </c>
      <c r="L68" s="54">
        <v>1193915</v>
      </c>
      <c r="M68" s="54">
        <v>765453</v>
      </c>
      <c r="N68" s="54">
        <v>440610</v>
      </c>
      <c r="O68" s="187">
        <f t="shared" si="1"/>
        <v>7236119</v>
      </c>
      <c r="P68" s="188">
        <f t="shared" si="2"/>
        <v>8375141</v>
      </c>
    </row>
    <row r="69" spans="3:16" ht="30" customHeight="1">
      <c r="C69" s="25" t="s">
        <v>57</v>
      </c>
      <c r="D69" s="41"/>
      <c r="E69" s="42"/>
      <c r="F69" s="179">
        <f>SUM(F70:F78)</f>
        <v>124208</v>
      </c>
      <c r="G69" s="179">
        <f>SUM(G70:G78)</f>
        <v>177881</v>
      </c>
      <c r="H69" s="180">
        <f t="shared" si="0"/>
        <v>302089</v>
      </c>
      <c r="I69" s="181"/>
      <c r="J69" s="179">
        <f>SUM(J70:J78)</f>
        <v>13088681</v>
      </c>
      <c r="K69" s="179">
        <f>SUM(K70:K78)</f>
        <v>11313905</v>
      </c>
      <c r="L69" s="179">
        <f>SUM(L70:L78)</f>
        <v>11825797</v>
      </c>
      <c r="M69" s="179">
        <f>SUM(M70:M78)</f>
        <v>16159587</v>
      </c>
      <c r="N69" s="179">
        <f>SUM(N70:N78)</f>
        <v>8021820</v>
      </c>
      <c r="O69" s="180">
        <f t="shared" si="1"/>
        <v>60409790</v>
      </c>
      <c r="P69" s="182">
        <f t="shared" si="2"/>
        <v>60711879</v>
      </c>
    </row>
    <row r="70" spans="3:16" ht="30" customHeight="1">
      <c r="C70" s="43"/>
      <c r="D70" s="36" t="s">
        <v>58</v>
      </c>
      <c r="E70" s="37"/>
      <c r="F70" s="87">
        <v>0</v>
      </c>
      <c r="G70" s="87">
        <v>0</v>
      </c>
      <c r="H70" s="189">
        <f t="shared" si="0"/>
        <v>0</v>
      </c>
      <c r="I70" s="53"/>
      <c r="J70" s="87">
        <v>804118</v>
      </c>
      <c r="K70" s="87">
        <v>1943529</v>
      </c>
      <c r="L70" s="87">
        <v>1838396</v>
      </c>
      <c r="M70" s="87">
        <v>2005647</v>
      </c>
      <c r="N70" s="87">
        <v>555426</v>
      </c>
      <c r="O70" s="189">
        <f t="shared" si="1"/>
        <v>7147116</v>
      </c>
      <c r="P70" s="190">
        <f t="shared" si="2"/>
        <v>7147116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0</v>
      </c>
      <c r="P71" s="186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6086939</v>
      </c>
      <c r="K72" s="52">
        <v>4330902</v>
      </c>
      <c r="L72" s="52">
        <v>2551597</v>
      </c>
      <c r="M72" s="52">
        <v>1876910</v>
      </c>
      <c r="N72" s="52">
        <v>780709</v>
      </c>
      <c r="O72" s="184">
        <f t="shared" si="1"/>
        <v>15627057</v>
      </c>
      <c r="P72" s="186">
        <f t="shared" si="2"/>
        <v>15627057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9940</v>
      </c>
      <c r="H73" s="183">
        <f t="shared" si="0"/>
        <v>9940</v>
      </c>
      <c r="I73" s="83"/>
      <c r="J73" s="52">
        <v>407091</v>
      </c>
      <c r="K73" s="52">
        <v>373740</v>
      </c>
      <c r="L73" s="52">
        <v>576327</v>
      </c>
      <c r="M73" s="52">
        <v>638963</v>
      </c>
      <c r="N73" s="52">
        <v>428109</v>
      </c>
      <c r="O73" s="184">
        <f t="shared" si="1"/>
        <v>2424230</v>
      </c>
      <c r="P73" s="186">
        <f t="shared" si="2"/>
        <v>2434170</v>
      </c>
    </row>
    <row r="74" spans="3:16" ht="30" customHeight="1">
      <c r="C74" s="28"/>
      <c r="D74" s="36" t="s">
        <v>61</v>
      </c>
      <c r="E74" s="37"/>
      <c r="F74" s="52">
        <v>124208</v>
      </c>
      <c r="G74" s="52">
        <v>111809</v>
      </c>
      <c r="H74" s="183">
        <f t="shared" si="0"/>
        <v>236017</v>
      </c>
      <c r="I74" s="83"/>
      <c r="J74" s="52">
        <v>1489917</v>
      </c>
      <c r="K74" s="52">
        <v>1196661</v>
      </c>
      <c r="L74" s="52">
        <v>1413386</v>
      </c>
      <c r="M74" s="52">
        <v>931599</v>
      </c>
      <c r="N74" s="52">
        <v>272422</v>
      </c>
      <c r="O74" s="184">
        <f t="shared" si="1"/>
        <v>5303985</v>
      </c>
      <c r="P74" s="186">
        <f t="shared" si="2"/>
        <v>5540002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56132</v>
      </c>
      <c r="H75" s="183">
        <f aca="true" t="shared" si="3" ref="H75:H84">SUM(F75:G75)</f>
        <v>56132</v>
      </c>
      <c r="I75" s="53"/>
      <c r="J75" s="52">
        <v>4218084</v>
      </c>
      <c r="K75" s="52">
        <v>3214988</v>
      </c>
      <c r="L75" s="52">
        <v>2551698</v>
      </c>
      <c r="M75" s="52">
        <v>1666046</v>
      </c>
      <c r="N75" s="52">
        <v>681403</v>
      </c>
      <c r="O75" s="184">
        <f aca="true" t="shared" si="4" ref="O75:O84">SUM(I75:N75)</f>
        <v>12332219</v>
      </c>
      <c r="P75" s="186">
        <f aca="true" t="shared" si="5" ref="P75:P84">SUM(O75,H75)</f>
        <v>12388351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58" t="s">
        <v>64</v>
      </c>
      <c r="E77" s="159"/>
      <c r="F77" s="52">
        <v>0</v>
      </c>
      <c r="G77" s="52">
        <v>0</v>
      </c>
      <c r="H77" s="184">
        <f t="shared" si="3"/>
        <v>0</v>
      </c>
      <c r="I77" s="53"/>
      <c r="J77" s="52">
        <v>4588</v>
      </c>
      <c r="K77" s="52">
        <v>117303</v>
      </c>
      <c r="L77" s="52">
        <v>2789791</v>
      </c>
      <c r="M77" s="52">
        <v>8711712</v>
      </c>
      <c r="N77" s="52">
        <v>5111150</v>
      </c>
      <c r="O77" s="184">
        <f t="shared" si="4"/>
        <v>16734544</v>
      </c>
      <c r="P77" s="186">
        <f t="shared" si="5"/>
        <v>16734544</v>
      </c>
    </row>
    <row r="78" spans="3:16" ht="30" customHeight="1" thickBot="1">
      <c r="C78" s="38"/>
      <c r="D78" s="160" t="s">
        <v>65</v>
      </c>
      <c r="E78" s="161"/>
      <c r="F78" s="88">
        <v>0</v>
      </c>
      <c r="G78" s="88">
        <v>0</v>
      </c>
      <c r="H78" s="191">
        <f t="shared" si="3"/>
        <v>0</v>
      </c>
      <c r="I78" s="55"/>
      <c r="J78" s="88">
        <v>77944</v>
      </c>
      <c r="K78" s="88">
        <v>136782</v>
      </c>
      <c r="L78" s="88">
        <v>104602</v>
      </c>
      <c r="M78" s="88">
        <v>328710</v>
      </c>
      <c r="N78" s="88">
        <v>192601</v>
      </c>
      <c r="O78" s="191">
        <f t="shared" si="4"/>
        <v>840639</v>
      </c>
      <c r="P78" s="192">
        <f t="shared" si="5"/>
        <v>840639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3982686</v>
      </c>
      <c r="K79" s="179">
        <f>SUM(K80:K83)</f>
        <v>3984669</v>
      </c>
      <c r="L79" s="179">
        <f>SUM(L80:L83)</f>
        <v>12078096</v>
      </c>
      <c r="M79" s="179">
        <f>SUM(M80:M83)</f>
        <v>29522227</v>
      </c>
      <c r="N79" s="179">
        <f>SUM(N80:N83)</f>
        <v>19298080</v>
      </c>
      <c r="O79" s="180">
        <f t="shared" si="4"/>
        <v>68865758</v>
      </c>
      <c r="P79" s="182">
        <f t="shared" si="5"/>
        <v>68865758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74226</v>
      </c>
      <c r="K80" s="52">
        <v>255553</v>
      </c>
      <c r="L80" s="52">
        <v>5710507</v>
      </c>
      <c r="M80" s="52">
        <v>15723054</v>
      </c>
      <c r="N80" s="52">
        <v>10516470</v>
      </c>
      <c r="O80" s="194">
        <f t="shared" si="4"/>
        <v>32279810</v>
      </c>
      <c r="P80" s="186">
        <f t="shared" si="5"/>
        <v>32279810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3764237</v>
      </c>
      <c r="K81" s="52">
        <v>3360506</v>
      </c>
      <c r="L81" s="52">
        <v>4701921</v>
      </c>
      <c r="M81" s="52">
        <v>7487011</v>
      </c>
      <c r="N81" s="52">
        <v>3384073</v>
      </c>
      <c r="O81" s="194">
        <f t="shared" si="4"/>
        <v>22697748</v>
      </c>
      <c r="P81" s="186">
        <f t="shared" si="5"/>
        <v>22697748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25701</v>
      </c>
      <c r="L82" s="52">
        <v>190780</v>
      </c>
      <c r="M82" s="52">
        <v>417722</v>
      </c>
      <c r="N82" s="52">
        <v>294124</v>
      </c>
      <c r="O82" s="194">
        <f t="shared" si="4"/>
        <v>928327</v>
      </c>
      <c r="P82" s="186">
        <f t="shared" si="5"/>
        <v>928327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6"/>
      <c r="J83" s="54">
        <v>144223</v>
      </c>
      <c r="K83" s="54">
        <v>342909</v>
      </c>
      <c r="L83" s="54">
        <v>1474888</v>
      </c>
      <c r="M83" s="54">
        <v>5894440</v>
      </c>
      <c r="N83" s="54">
        <v>5103413</v>
      </c>
      <c r="O83" s="196">
        <f t="shared" si="4"/>
        <v>12959873</v>
      </c>
      <c r="P83" s="188">
        <f t="shared" si="5"/>
        <v>12959873</v>
      </c>
    </row>
    <row r="84" spans="3:16" ht="30" customHeight="1" thickBot="1">
      <c r="C84" s="162" t="s">
        <v>70</v>
      </c>
      <c r="D84" s="163"/>
      <c r="E84" s="163"/>
      <c r="F84" s="197">
        <f>SUM(F48,F69,F79)</f>
        <v>2701014</v>
      </c>
      <c r="G84" s="197">
        <f>SUM(G48,G69,G79)</f>
        <v>3574150</v>
      </c>
      <c r="H84" s="198">
        <f t="shared" si="3"/>
        <v>6275164</v>
      </c>
      <c r="I84" s="199"/>
      <c r="J84" s="197">
        <f>SUM(J48,J69,J79)</f>
        <v>46364563</v>
      </c>
      <c r="K84" s="197">
        <f>SUM(K48,K69,K79)</f>
        <v>35050582</v>
      </c>
      <c r="L84" s="197">
        <f>SUM(L48,L69,L79)</f>
        <v>40651297</v>
      </c>
      <c r="M84" s="197">
        <f>SUM(M48,M69,M79)</f>
        <v>62691955</v>
      </c>
      <c r="N84" s="197">
        <f>SUM(N48,N69,N79)</f>
        <v>35727018</v>
      </c>
      <c r="O84" s="198">
        <f t="shared" si="4"/>
        <v>220485415</v>
      </c>
      <c r="P84" s="200">
        <f t="shared" si="5"/>
        <v>226760579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selection activeCell="E1" sqref="E1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47" t="s">
        <v>21</v>
      </c>
      <c r="H1" s="147"/>
      <c r="I1" s="147"/>
      <c r="J1" s="147"/>
      <c r="K1" s="147"/>
      <c r="L1" s="147"/>
      <c r="M1" s="147"/>
      <c r="N1" s="103"/>
      <c r="O1" s="4"/>
    </row>
    <row r="2" spans="5:16" ht="30" customHeight="1">
      <c r="E2" s="5"/>
      <c r="G2" s="132" t="s">
        <v>92</v>
      </c>
      <c r="H2" s="132"/>
      <c r="I2" s="132"/>
      <c r="J2" s="132"/>
      <c r="K2" s="132"/>
      <c r="L2" s="132"/>
      <c r="M2" s="132"/>
      <c r="N2" s="6"/>
      <c r="O2" s="125">
        <v>41086</v>
      </c>
      <c r="P2" s="125"/>
    </row>
    <row r="3" spans="5:17" ht="24.75" customHeight="1">
      <c r="E3" s="7"/>
      <c r="F3" s="8"/>
      <c r="N3" s="9"/>
      <c r="O3" s="125"/>
      <c r="P3" s="125"/>
      <c r="Q3" s="10"/>
    </row>
    <row r="4" spans="3:17" ht="24.75" customHeight="1">
      <c r="C4" s="11"/>
      <c r="N4" s="7"/>
      <c r="O4" s="125" t="s">
        <v>31</v>
      </c>
      <c r="P4" s="125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48" t="s">
        <v>32</v>
      </c>
      <c r="D7" s="149"/>
      <c r="E7" s="149"/>
      <c r="F7" s="152" t="s">
        <v>33</v>
      </c>
      <c r="G7" s="153"/>
      <c r="H7" s="153"/>
      <c r="I7" s="154" t="s">
        <v>34</v>
      </c>
      <c r="J7" s="154"/>
      <c r="K7" s="154"/>
      <c r="L7" s="154"/>
      <c r="M7" s="154"/>
      <c r="N7" s="154"/>
      <c r="O7" s="155"/>
      <c r="P7" s="156" t="s">
        <v>6</v>
      </c>
      <c r="Q7" s="20"/>
    </row>
    <row r="8" spans="3:17" ht="42" customHeight="1" thickBot="1">
      <c r="C8" s="150"/>
      <c r="D8" s="151"/>
      <c r="E8" s="151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57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30949664</v>
      </c>
      <c r="G10" s="179">
        <f>SUM(G11,G17,G20,G25,G29,G30)</f>
        <v>36242516</v>
      </c>
      <c r="H10" s="180">
        <f>SUM(F10:G10)</f>
        <v>67192180</v>
      </c>
      <c r="I10" s="181"/>
      <c r="J10" s="179">
        <f>SUM(J11,J17,J20,J25,J29,J30)</f>
        <v>295995573</v>
      </c>
      <c r="K10" s="179">
        <f>SUM(K11,K17,K20,K25,K29,K30)</f>
        <v>199487626</v>
      </c>
      <c r="L10" s="179">
        <f>SUM(L11,L17,L20,L25,L29,L30)</f>
        <v>168872640</v>
      </c>
      <c r="M10" s="179">
        <f>SUM(M11,M17,M20,M25,M29,M30)</f>
        <v>170807761</v>
      </c>
      <c r="N10" s="179">
        <f>SUM(N11,N17,N20,N25,N29,N30)</f>
        <v>84591429</v>
      </c>
      <c r="O10" s="180">
        <f>SUM(I10:N10)</f>
        <v>919755029</v>
      </c>
      <c r="P10" s="182">
        <f>SUM(O10,H10)</f>
        <v>986947209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3320090</v>
      </c>
      <c r="G11" s="183">
        <f>SUM(G12:G16)</f>
        <v>5782050</v>
      </c>
      <c r="H11" s="184">
        <f aca="true" t="shared" si="0" ref="H11:H74">SUM(F11:G11)</f>
        <v>9102140</v>
      </c>
      <c r="I11" s="185"/>
      <c r="J11" s="183">
        <f>SUM(J12:J16)</f>
        <v>66633503</v>
      </c>
      <c r="K11" s="183">
        <f>SUM(K12:K16)</f>
        <v>38829328</v>
      </c>
      <c r="L11" s="183">
        <f>SUM(L12:L16)</f>
        <v>34344045</v>
      </c>
      <c r="M11" s="183">
        <f>SUM(M12:M16)</f>
        <v>37397006</v>
      </c>
      <c r="N11" s="183">
        <f>SUM(N12:N16)</f>
        <v>30421524</v>
      </c>
      <c r="O11" s="184">
        <f aca="true" t="shared" si="1" ref="O11:O74">SUM(I11:N11)</f>
        <v>207625406</v>
      </c>
      <c r="P11" s="186">
        <f aca="true" t="shared" si="2" ref="P11:P74">SUM(O11,H11)</f>
        <v>216727546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 t="shared" si="0"/>
        <v>0</v>
      </c>
      <c r="I12" s="83"/>
      <c r="J12" s="52">
        <v>40665126</v>
      </c>
      <c r="K12" s="52">
        <v>21452744</v>
      </c>
      <c r="L12" s="52">
        <v>20896886</v>
      </c>
      <c r="M12" s="52">
        <v>22387720</v>
      </c>
      <c r="N12" s="52">
        <v>17505507</v>
      </c>
      <c r="O12" s="184">
        <f t="shared" si="1"/>
        <v>122907983</v>
      </c>
      <c r="P12" s="186">
        <f t="shared" si="2"/>
        <v>122907983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0</v>
      </c>
      <c r="H13" s="184">
        <f t="shared" si="0"/>
        <v>0</v>
      </c>
      <c r="I13" s="83"/>
      <c r="J13" s="52">
        <v>328600</v>
      </c>
      <c r="K13" s="52">
        <v>552124</v>
      </c>
      <c r="L13" s="52">
        <v>1503700</v>
      </c>
      <c r="M13" s="52">
        <v>2795428</v>
      </c>
      <c r="N13" s="52">
        <v>4332627</v>
      </c>
      <c r="O13" s="184">
        <f t="shared" si="1"/>
        <v>9512479</v>
      </c>
      <c r="P13" s="186">
        <f t="shared" si="2"/>
        <v>9512479</v>
      </c>
    </row>
    <row r="14" spans="3:16" ht="30" customHeight="1">
      <c r="C14" s="28"/>
      <c r="D14" s="29"/>
      <c r="E14" s="31" t="s">
        <v>41</v>
      </c>
      <c r="F14" s="52">
        <v>1177580</v>
      </c>
      <c r="G14" s="52">
        <v>2410410</v>
      </c>
      <c r="H14" s="184">
        <f t="shared" si="0"/>
        <v>3587990</v>
      </c>
      <c r="I14" s="83"/>
      <c r="J14" s="52">
        <v>10565277</v>
      </c>
      <c r="K14" s="52">
        <v>6338890</v>
      </c>
      <c r="L14" s="52">
        <v>4806148</v>
      </c>
      <c r="M14" s="52">
        <v>6284738</v>
      </c>
      <c r="N14" s="52">
        <v>5285230</v>
      </c>
      <c r="O14" s="184">
        <f t="shared" si="1"/>
        <v>33280283</v>
      </c>
      <c r="P14" s="186">
        <f t="shared" si="2"/>
        <v>36868273</v>
      </c>
    </row>
    <row r="15" spans="3:16" ht="30" customHeight="1">
      <c r="C15" s="28"/>
      <c r="D15" s="29"/>
      <c r="E15" s="31" t="s">
        <v>42</v>
      </c>
      <c r="F15" s="52">
        <v>1388990</v>
      </c>
      <c r="G15" s="52">
        <v>2581080</v>
      </c>
      <c r="H15" s="184">
        <f t="shared" si="0"/>
        <v>3970070</v>
      </c>
      <c r="I15" s="83"/>
      <c r="J15" s="52">
        <v>7306800</v>
      </c>
      <c r="K15" s="52">
        <v>4964560</v>
      </c>
      <c r="L15" s="52">
        <v>3537531</v>
      </c>
      <c r="M15" s="52">
        <v>2443680</v>
      </c>
      <c r="N15" s="52">
        <v>1633320</v>
      </c>
      <c r="O15" s="184">
        <f t="shared" si="1"/>
        <v>19885891</v>
      </c>
      <c r="P15" s="186">
        <f t="shared" si="2"/>
        <v>23855961</v>
      </c>
    </row>
    <row r="16" spans="3:16" ht="30" customHeight="1">
      <c r="C16" s="28"/>
      <c r="D16" s="29"/>
      <c r="E16" s="31" t="s">
        <v>43</v>
      </c>
      <c r="F16" s="52">
        <v>753520</v>
      </c>
      <c r="G16" s="52">
        <v>790560</v>
      </c>
      <c r="H16" s="184">
        <f t="shared" si="0"/>
        <v>1544080</v>
      </c>
      <c r="I16" s="83"/>
      <c r="J16" s="52">
        <v>7767700</v>
      </c>
      <c r="K16" s="52">
        <v>5521010</v>
      </c>
      <c r="L16" s="52">
        <v>3599780</v>
      </c>
      <c r="M16" s="52">
        <v>3485440</v>
      </c>
      <c r="N16" s="52">
        <v>1664840</v>
      </c>
      <c r="O16" s="184">
        <f t="shared" si="1"/>
        <v>22038770</v>
      </c>
      <c r="P16" s="186">
        <f t="shared" si="2"/>
        <v>23582850</v>
      </c>
    </row>
    <row r="17" spans="3:16" ht="30" customHeight="1">
      <c r="C17" s="28"/>
      <c r="D17" s="32" t="s">
        <v>44</v>
      </c>
      <c r="E17" s="33"/>
      <c r="F17" s="183">
        <f>SUM(F18:F19)</f>
        <v>8655608</v>
      </c>
      <c r="G17" s="183">
        <f>SUM(G18:G19)</f>
        <v>12938100</v>
      </c>
      <c r="H17" s="184">
        <f t="shared" si="0"/>
        <v>21593708</v>
      </c>
      <c r="I17" s="185"/>
      <c r="J17" s="183">
        <f>SUM(J18:J19)</f>
        <v>152597909</v>
      </c>
      <c r="K17" s="183">
        <f>SUM(K18:K19)</f>
        <v>103260475</v>
      </c>
      <c r="L17" s="183">
        <f>SUM(L18:L19)</f>
        <v>69238148</v>
      </c>
      <c r="M17" s="183">
        <f>SUM(M18:M19)</f>
        <v>70378458</v>
      </c>
      <c r="N17" s="183">
        <f>SUM(N18:N19)</f>
        <v>28675993</v>
      </c>
      <c r="O17" s="184">
        <f t="shared" si="1"/>
        <v>424150983</v>
      </c>
      <c r="P17" s="186">
        <f t="shared" si="2"/>
        <v>445744691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83"/>
      <c r="J18" s="52">
        <v>125627069</v>
      </c>
      <c r="K18" s="52">
        <f>85798182+75170</f>
        <v>85873352</v>
      </c>
      <c r="L18" s="52">
        <v>57639968</v>
      </c>
      <c r="M18" s="52">
        <v>62790020</v>
      </c>
      <c r="N18" s="52">
        <v>26627273</v>
      </c>
      <c r="O18" s="184">
        <f t="shared" si="1"/>
        <v>358557682</v>
      </c>
      <c r="P18" s="186">
        <f t="shared" si="2"/>
        <v>358557682</v>
      </c>
    </row>
    <row r="19" spans="3:16" ht="30" customHeight="1">
      <c r="C19" s="28"/>
      <c r="D19" s="29"/>
      <c r="E19" s="31" t="s">
        <v>46</v>
      </c>
      <c r="F19" s="52">
        <v>8655608</v>
      </c>
      <c r="G19" s="52">
        <v>12938100</v>
      </c>
      <c r="H19" s="184">
        <f t="shared" si="0"/>
        <v>21593708</v>
      </c>
      <c r="I19" s="83"/>
      <c r="J19" s="52">
        <v>26970840</v>
      </c>
      <c r="K19" s="52">
        <v>17387123</v>
      </c>
      <c r="L19" s="52">
        <v>11598180</v>
      </c>
      <c r="M19" s="52">
        <v>7588438</v>
      </c>
      <c r="N19" s="52">
        <v>2048720</v>
      </c>
      <c r="O19" s="184">
        <f t="shared" si="1"/>
        <v>65593301</v>
      </c>
      <c r="P19" s="186">
        <f t="shared" si="2"/>
        <v>87187009</v>
      </c>
    </row>
    <row r="20" spans="3:16" ht="30" customHeight="1">
      <c r="C20" s="28"/>
      <c r="D20" s="32" t="s">
        <v>47</v>
      </c>
      <c r="E20" s="33"/>
      <c r="F20" s="183">
        <f>SUM(F21:F24)</f>
        <v>287850</v>
      </c>
      <c r="G20" s="183">
        <f>SUM(G21:G24)</f>
        <v>433560</v>
      </c>
      <c r="H20" s="184">
        <f t="shared" si="0"/>
        <v>721410</v>
      </c>
      <c r="I20" s="185"/>
      <c r="J20" s="183">
        <f>SUM(J21:J24)</f>
        <v>10817702</v>
      </c>
      <c r="K20" s="183">
        <f>SUM(K21:K24)</f>
        <v>10239544</v>
      </c>
      <c r="L20" s="183">
        <f>SUM(L21:L24)</f>
        <v>25176821</v>
      </c>
      <c r="M20" s="183">
        <f>SUM(M21:M24)</f>
        <v>28372715</v>
      </c>
      <c r="N20" s="183">
        <f>SUM(N21:N24)</f>
        <v>9670080</v>
      </c>
      <c r="O20" s="184">
        <f t="shared" si="1"/>
        <v>84276862</v>
      </c>
      <c r="P20" s="186">
        <f t="shared" si="2"/>
        <v>84998272</v>
      </c>
    </row>
    <row r="21" spans="3:16" ht="30" customHeight="1">
      <c r="C21" s="28"/>
      <c r="D21" s="29"/>
      <c r="E21" s="31" t="s">
        <v>48</v>
      </c>
      <c r="F21" s="52">
        <v>238460</v>
      </c>
      <c r="G21" s="52">
        <v>340300</v>
      </c>
      <c r="H21" s="184">
        <f t="shared" si="0"/>
        <v>578760</v>
      </c>
      <c r="I21" s="83"/>
      <c r="J21" s="52">
        <v>8674292</v>
      </c>
      <c r="K21" s="52">
        <v>9000144</v>
      </c>
      <c r="L21" s="52">
        <v>23994571</v>
      </c>
      <c r="M21" s="52">
        <v>27564715</v>
      </c>
      <c r="N21" s="52">
        <v>9035830</v>
      </c>
      <c r="O21" s="184">
        <f t="shared" si="1"/>
        <v>78269552</v>
      </c>
      <c r="P21" s="186">
        <f t="shared" si="2"/>
        <v>78848312</v>
      </c>
    </row>
    <row r="22" spans="3:16" ht="30" customHeight="1">
      <c r="C22" s="28"/>
      <c r="D22" s="29"/>
      <c r="E22" s="34" t="s">
        <v>49</v>
      </c>
      <c r="F22" s="52">
        <v>49390</v>
      </c>
      <c r="G22" s="52">
        <v>93260</v>
      </c>
      <c r="H22" s="184">
        <f t="shared" si="0"/>
        <v>142650</v>
      </c>
      <c r="I22" s="83"/>
      <c r="J22" s="52">
        <v>2143410</v>
      </c>
      <c r="K22" s="52">
        <v>1239400</v>
      </c>
      <c r="L22" s="52">
        <v>1182250</v>
      </c>
      <c r="M22" s="52">
        <v>808000</v>
      </c>
      <c r="N22" s="52">
        <v>634250</v>
      </c>
      <c r="O22" s="184">
        <f t="shared" si="1"/>
        <v>6007310</v>
      </c>
      <c r="P22" s="186">
        <f t="shared" si="2"/>
        <v>6149960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8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11144596</v>
      </c>
      <c r="G25" s="183">
        <f>SUM(G26:G28)</f>
        <v>10025860</v>
      </c>
      <c r="H25" s="184">
        <f t="shared" si="0"/>
        <v>21170456</v>
      </c>
      <c r="I25" s="185"/>
      <c r="J25" s="183">
        <f>SUM(J26:J28)</f>
        <v>17709079</v>
      </c>
      <c r="K25" s="183">
        <f>SUM(K26:K28)</f>
        <v>21394152</v>
      </c>
      <c r="L25" s="183">
        <f>SUM(L26:L28)</f>
        <v>14657170</v>
      </c>
      <c r="M25" s="183">
        <f>SUM(M26:M28)</f>
        <v>12214090</v>
      </c>
      <c r="N25" s="183">
        <f>SUM(N26:N28)</f>
        <v>6212820</v>
      </c>
      <c r="O25" s="184">
        <f t="shared" si="1"/>
        <v>72187311</v>
      </c>
      <c r="P25" s="186">
        <f t="shared" si="2"/>
        <v>93357767</v>
      </c>
    </row>
    <row r="26" spans="3:16" ht="30" customHeight="1">
      <c r="C26" s="28"/>
      <c r="D26" s="29"/>
      <c r="E26" s="34" t="s">
        <v>52</v>
      </c>
      <c r="F26" s="52">
        <v>5980330</v>
      </c>
      <c r="G26" s="52">
        <v>7757130</v>
      </c>
      <c r="H26" s="184">
        <f t="shared" si="0"/>
        <v>13737460</v>
      </c>
      <c r="I26" s="83"/>
      <c r="J26" s="52">
        <v>14967330</v>
      </c>
      <c r="K26" s="52">
        <f>19591670+11000</f>
        <v>19602670</v>
      </c>
      <c r="L26" s="52">
        <v>13413140</v>
      </c>
      <c r="M26" s="52">
        <v>11711250</v>
      </c>
      <c r="N26" s="52">
        <v>5899470</v>
      </c>
      <c r="O26" s="184">
        <f t="shared" si="1"/>
        <v>65593860</v>
      </c>
      <c r="P26" s="186">
        <f t="shared" si="2"/>
        <v>79331320</v>
      </c>
    </row>
    <row r="27" spans="3:16" ht="30" customHeight="1">
      <c r="C27" s="28"/>
      <c r="D27" s="29"/>
      <c r="E27" s="34" t="s">
        <v>53</v>
      </c>
      <c r="F27" s="52">
        <v>818188</v>
      </c>
      <c r="G27" s="52">
        <v>245220</v>
      </c>
      <c r="H27" s="184">
        <f t="shared" si="0"/>
        <v>1063408</v>
      </c>
      <c r="I27" s="83"/>
      <c r="J27" s="52">
        <v>524800</v>
      </c>
      <c r="K27" s="52">
        <v>534444</v>
      </c>
      <c r="L27" s="52">
        <v>418530</v>
      </c>
      <c r="M27" s="52">
        <v>167100</v>
      </c>
      <c r="N27" s="52">
        <v>91350</v>
      </c>
      <c r="O27" s="184">
        <f t="shared" si="1"/>
        <v>1736224</v>
      </c>
      <c r="P27" s="186">
        <f t="shared" si="2"/>
        <v>2799632</v>
      </c>
    </row>
    <row r="28" spans="3:16" ht="30" customHeight="1">
      <c r="C28" s="28"/>
      <c r="D28" s="29"/>
      <c r="E28" s="34" t="s">
        <v>54</v>
      </c>
      <c r="F28" s="52">
        <v>4346078</v>
      </c>
      <c r="G28" s="52">
        <v>2023510</v>
      </c>
      <c r="H28" s="184">
        <f t="shared" si="0"/>
        <v>6369588</v>
      </c>
      <c r="I28" s="83"/>
      <c r="J28" s="52">
        <v>2216949</v>
      </c>
      <c r="K28" s="52">
        <v>1257038</v>
      </c>
      <c r="L28" s="52">
        <v>825500</v>
      </c>
      <c r="M28" s="52">
        <v>335740</v>
      </c>
      <c r="N28" s="52">
        <v>222000</v>
      </c>
      <c r="O28" s="184">
        <f t="shared" si="1"/>
        <v>4857227</v>
      </c>
      <c r="P28" s="186">
        <f t="shared" si="2"/>
        <v>11226815</v>
      </c>
    </row>
    <row r="29" spans="3:16" ht="30" customHeight="1">
      <c r="C29" s="28"/>
      <c r="D29" s="36" t="s">
        <v>55</v>
      </c>
      <c r="E29" s="37"/>
      <c r="F29" s="52">
        <v>1513169</v>
      </c>
      <c r="G29" s="52">
        <v>1700986</v>
      </c>
      <c r="H29" s="184">
        <f t="shared" si="0"/>
        <v>3214155</v>
      </c>
      <c r="I29" s="83"/>
      <c r="J29" s="52">
        <v>15678676</v>
      </c>
      <c r="K29" s="52">
        <v>9930288</v>
      </c>
      <c r="L29" s="52">
        <v>13510421</v>
      </c>
      <c r="M29" s="52">
        <v>14782046</v>
      </c>
      <c r="N29" s="52">
        <v>5194051</v>
      </c>
      <c r="O29" s="184">
        <f t="shared" si="1"/>
        <v>59095482</v>
      </c>
      <c r="P29" s="186">
        <f t="shared" si="2"/>
        <v>62309637</v>
      </c>
    </row>
    <row r="30" spans="3:16" ht="30" customHeight="1" thickBot="1">
      <c r="C30" s="38"/>
      <c r="D30" s="39" t="s">
        <v>56</v>
      </c>
      <c r="E30" s="40"/>
      <c r="F30" s="54">
        <v>6028351</v>
      </c>
      <c r="G30" s="54">
        <v>5361960</v>
      </c>
      <c r="H30" s="187">
        <f t="shared" si="0"/>
        <v>11390311</v>
      </c>
      <c r="I30" s="84"/>
      <c r="J30" s="54">
        <v>32558704</v>
      </c>
      <c r="K30" s="54">
        <f>15819009+14830</f>
        <v>15833839</v>
      </c>
      <c r="L30" s="54">
        <v>11946035</v>
      </c>
      <c r="M30" s="54">
        <v>7663446</v>
      </c>
      <c r="N30" s="54">
        <v>4416961</v>
      </c>
      <c r="O30" s="187">
        <f t="shared" si="1"/>
        <v>72418985</v>
      </c>
      <c r="P30" s="188">
        <f t="shared" si="2"/>
        <v>83809296</v>
      </c>
    </row>
    <row r="31" spans="3:16" ht="30" customHeight="1">
      <c r="C31" s="25" t="s">
        <v>57</v>
      </c>
      <c r="D31" s="41"/>
      <c r="E31" s="42"/>
      <c r="F31" s="179">
        <f>SUM(F32:F40)</f>
        <v>1242080</v>
      </c>
      <c r="G31" s="179">
        <f>SUM(G32:G40)</f>
        <v>1778810</v>
      </c>
      <c r="H31" s="180">
        <f t="shared" si="0"/>
        <v>3020890</v>
      </c>
      <c r="I31" s="181"/>
      <c r="J31" s="179">
        <f>SUM(J32:J40)</f>
        <v>130903244</v>
      </c>
      <c r="K31" s="179">
        <f>SUM(K32:K40)</f>
        <v>113141952</v>
      </c>
      <c r="L31" s="179">
        <f>SUM(L32:L40)</f>
        <v>118257970</v>
      </c>
      <c r="M31" s="179">
        <f>SUM(M32:M40)</f>
        <v>161636134</v>
      </c>
      <c r="N31" s="179">
        <f>SUM(N32:N40)</f>
        <v>80218200</v>
      </c>
      <c r="O31" s="180">
        <f t="shared" si="1"/>
        <v>604157500</v>
      </c>
      <c r="P31" s="182">
        <f t="shared" si="2"/>
        <v>607178390</v>
      </c>
    </row>
    <row r="32" spans="3:16" ht="30" customHeight="1">
      <c r="C32" s="43"/>
      <c r="D32" s="36" t="s">
        <v>58</v>
      </c>
      <c r="E32" s="37"/>
      <c r="F32" s="87">
        <v>0</v>
      </c>
      <c r="G32" s="87">
        <v>0</v>
      </c>
      <c r="H32" s="189">
        <f t="shared" si="0"/>
        <v>0</v>
      </c>
      <c r="I32" s="53"/>
      <c r="J32" s="87">
        <v>8044672</v>
      </c>
      <c r="K32" s="87">
        <v>19435290</v>
      </c>
      <c r="L32" s="87">
        <v>18383960</v>
      </c>
      <c r="M32" s="87">
        <v>20090421</v>
      </c>
      <c r="N32" s="87">
        <v>5554260</v>
      </c>
      <c r="O32" s="189">
        <f t="shared" si="1"/>
        <v>71508603</v>
      </c>
      <c r="P32" s="190">
        <f t="shared" si="2"/>
        <v>71508603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0</v>
      </c>
      <c r="P33" s="186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60882332</v>
      </c>
      <c r="K34" s="52">
        <v>43311922</v>
      </c>
      <c r="L34" s="52">
        <v>25515970</v>
      </c>
      <c r="M34" s="52">
        <v>18775413</v>
      </c>
      <c r="N34" s="52">
        <v>7807090</v>
      </c>
      <c r="O34" s="184">
        <f t="shared" si="1"/>
        <v>156292727</v>
      </c>
      <c r="P34" s="186">
        <f t="shared" si="2"/>
        <v>156292727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99400</v>
      </c>
      <c r="H35" s="183">
        <f t="shared" si="0"/>
        <v>99400</v>
      </c>
      <c r="I35" s="83"/>
      <c r="J35" s="52">
        <v>4070910</v>
      </c>
      <c r="K35" s="52">
        <v>3737400</v>
      </c>
      <c r="L35" s="52">
        <v>5763270</v>
      </c>
      <c r="M35" s="52">
        <v>6389630</v>
      </c>
      <c r="N35" s="52">
        <v>4281090</v>
      </c>
      <c r="O35" s="184">
        <f t="shared" si="1"/>
        <v>24242300</v>
      </c>
      <c r="P35" s="186">
        <f t="shared" si="2"/>
        <v>24341700</v>
      </c>
    </row>
    <row r="36" spans="3:16" ht="30" customHeight="1">
      <c r="C36" s="28"/>
      <c r="D36" s="36" t="s">
        <v>61</v>
      </c>
      <c r="E36" s="37"/>
      <c r="F36" s="52">
        <v>1242080</v>
      </c>
      <c r="G36" s="52">
        <v>1118090</v>
      </c>
      <c r="H36" s="183">
        <f t="shared" si="0"/>
        <v>2360170</v>
      </c>
      <c r="I36" s="83"/>
      <c r="J36" s="52">
        <v>14899170</v>
      </c>
      <c r="K36" s="52">
        <v>11966610</v>
      </c>
      <c r="L36" s="52">
        <v>14133860</v>
      </c>
      <c r="M36" s="52">
        <v>9315990</v>
      </c>
      <c r="N36" s="52">
        <v>2724220</v>
      </c>
      <c r="O36" s="184">
        <f t="shared" si="1"/>
        <v>53039850</v>
      </c>
      <c r="P36" s="186">
        <f t="shared" si="2"/>
        <v>55400020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561320</v>
      </c>
      <c r="H37" s="183">
        <f t="shared" si="0"/>
        <v>561320</v>
      </c>
      <c r="I37" s="53"/>
      <c r="J37" s="52">
        <v>42180840</v>
      </c>
      <c r="K37" s="52">
        <v>32149880</v>
      </c>
      <c r="L37" s="52">
        <v>25516980</v>
      </c>
      <c r="M37" s="52">
        <v>16660460</v>
      </c>
      <c r="N37" s="52">
        <v>6814030</v>
      </c>
      <c r="O37" s="184">
        <f t="shared" si="1"/>
        <v>123322190</v>
      </c>
      <c r="P37" s="186">
        <f t="shared" si="2"/>
        <v>123883510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58" t="s">
        <v>64</v>
      </c>
      <c r="E39" s="165"/>
      <c r="F39" s="52">
        <v>0</v>
      </c>
      <c r="G39" s="52">
        <v>0</v>
      </c>
      <c r="H39" s="184">
        <f t="shared" si="0"/>
        <v>0</v>
      </c>
      <c r="I39" s="53"/>
      <c r="J39" s="52">
        <v>45880</v>
      </c>
      <c r="K39" s="52">
        <v>1173030</v>
      </c>
      <c r="L39" s="52">
        <v>27897910</v>
      </c>
      <c r="M39" s="52">
        <v>87117120</v>
      </c>
      <c r="N39" s="52">
        <v>51111500</v>
      </c>
      <c r="O39" s="184">
        <f t="shared" si="1"/>
        <v>167345440</v>
      </c>
      <c r="P39" s="186">
        <f t="shared" si="2"/>
        <v>167345440</v>
      </c>
    </row>
    <row r="40" spans="3:16" ht="30" customHeight="1" thickBot="1">
      <c r="C40" s="38"/>
      <c r="D40" s="160" t="s">
        <v>65</v>
      </c>
      <c r="E40" s="161"/>
      <c r="F40" s="88">
        <v>0</v>
      </c>
      <c r="G40" s="88">
        <v>0</v>
      </c>
      <c r="H40" s="191">
        <f t="shared" si="0"/>
        <v>0</v>
      </c>
      <c r="I40" s="55"/>
      <c r="J40" s="88">
        <v>779440</v>
      </c>
      <c r="K40" s="88">
        <v>1367820</v>
      </c>
      <c r="L40" s="88">
        <v>1046020</v>
      </c>
      <c r="M40" s="88">
        <v>3287100</v>
      </c>
      <c r="N40" s="88">
        <v>1926010</v>
      </c>
      <c r="O40" s="191">
        <f t="shared" si="1"/>
        <v>8406390</v>
      </c>
      <c r="P40" s="192">
        <f t="shared" si="2"/>
        <v>8406390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39849461</v>
      </c>
      <c r="K41" s="179">
        <f>SUM(K42:K45)</f>
        <v>39894267</v>
      </c>
      <c r="L41" s="179">
        <f>SUM(L42:L45)</f>
        <v>120871772</v>
      </c>
      <c r="M41" s="179">
        <f>SUM(M42:M45)</f>
        <v>295309854</v>
      </c>
      <c r="N41" s="179">
        <f>SUM(N42:N45)</f>
        <v>193067281</v>
      </c>
      <c r="O41" s="180">
        <f t="shared" si="1"/>
        <v>688992635</v>
      </c>
      <c r="P41" s="182">
        <f t="shared" si="2"/>
        <v>688992635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742260</v>
      </c>
      <c r="K42" s="52">
        <v>2580883</v>
      </c>
      <c r="L42" s="52">
        <v>57177801</v>
      </c>
      <c r="M42" s="52">
        <v>157297233</v>
      </c>
      <c r="N42" s="52">
        <v>105215372</v>
      </c>
      <c r="O42" s="184">
        <f>SUM(I42:N42)</f>
        <v>323013549</v>
      </c>
      <c r="P42" s="186">
        <f>SUM(O42,H42)</f>
        <v>323013549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37664971</v>
      </c>
      <c r="K43" s="52">
        <v>33627284</v>
      </c>
      <c r="L43" s="52">
        <v>47035821</v>
      </c>
      <c r="M43" s="52">
        <v>74879172</v>
      </c>
      <c r="N43" s="52">
        <v>33846039</v>
      </c>
      <c r="O43" s="184">
        <f>SUM(I43:N43)</f>
        <v>227053287</v>
      </c>
      <c r="P43" s="186">
        <f>SUM(O43,H43)</f>
        <v>227053287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84">
        <f t="shared" si="0"/>
        <v>0</v>
      </c>
      <c r="I44" s="53"/>
      <c r="J44" s="52">
        <v>0</v>
      </c>
      <c r="K44" s="52">
        <v>257010</v>
      </c>
      <c r="L44" s="52">
        <v>1907800</v>
      </c>
      <c r="M44" s="52">
        <v>4177220</v>
      </c>
      <c r="N44" s="52">
        <v>2941240</v>
      </c>
      <c r="O44" s="184">
        <f>SUM(I44:N44)</f>
        <v>9283270</v>
      </c>
      <c r="P44" s="186">
        <f>SUM(O44,H44)</f>
        <v>9283270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6"/>
      <c r="J45" s="54">
        <v>1442230</v>
      </c>
      <c r="K45" s="54">
        <v>3429090</v>
      </c>
      <c r="L45" s="54">
        <v>14750350</v>
      </c>
      <c r="M45" s="54">
        <v>58956229</v>
      </c>
      <c r="N45" s="54">
        <v>51064630</v>
      </c>
      <c r="O45" s="201">
        <f>SUM(I45:N45)</f>
        <v>129642529</v>
      </c>
      <c r="P45" s="202">
        <f>SUM(O45,H45)</f>
        <v>129642529</v>
      </c>
    </row>
    <row r="46" spans="3:16" ht="30" customHeight="1" thickBot="1">
      <c r="C46" s="162" t="s">
        <v>70</v>
      </c>
      <c r="D46" s="163"/>
      <c r="E46" s="163"/>
      <c r="F46" s="197">
        <f>SUM(F10,F31,F41)</f>
        <v>32191744</v>
      </c>
      <c r="G46" s="197">
        <f>SUM(G10,G31,G41)</f>
        <v>38021326</v>
      </c>
      <c r="H46" s="198">
        <f t="shared" si="0"/>
        <v>70213070</v>
      </c>
      <c r="I46" s="199"/>
      <c r="J46" s="197">
        <f>SUM(J10,J31,J41)</f>
        <v>466748278</v>
      </c>
      <c r="K46" s="197">
        <f>SUM(K10,K31,K41)</f>
        <v>352523845</v>
      </c>
      <c r="L46" s="197">
        <f>SUM(L10,L31,L41)</f>
        <v>408002382</v>
      </c>
      <c r="M46" s="197">
        <f>SUM(M10,M31,M41)</f>
        <v>627753749</v>
      </c>
      <c r="N46" s="197">
        <f>SUM(N10,N31,N41)</f>
        <v>357876910</v>
      </c>
      <c r="O46" s="198">
        <f t="shared" si="1"/>
        <v>2212905164</v>
      </c>
      <c r="P46" s="200">
        <f t="shared" si="2"/>
        <v>2283118234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28109837</v>
      </c>
      <c r="G48" s="179">
        <f>SUM(G49,G55,G58,G63,G67,G68)</f>
        <v>32895488</v>
      </c>
      <c r="H48" s="180">
        <f t="shared" si="0"/>
        <v>61005325</v>
      </c>
      <c r="I48" s="181"/>
      <c r="J48" s="179">
        <f>SUM(J49,J55,J58,J63,J67,J68)</f>
        <v>267346920</v>
      </c>
      <c r="K48" s="179">
        <f>SUM(K49,K55,K58,K63,K67,K68)</f>
        <v>179721593</v>
      </c>
      <c r="L48" s="179">
        <f>SUM(L49,L55,L58,L63,L67,L68)</f>
        <v>151950648</v>
      </c>
      <c r="M48" s="179">
        <f>SUM(M49,M55,M58,M63,M67,M68)</f>
        <v>152923925</v>
      </c>
      <c r="N48" s="179">
        <f>SUM(N49,N55,N58,N63,N67,N68)</f>
        <v>75847581</v>
      </c>
      <c r="O48" s="180">
        <f t="shared" si="1"/>
        <v>827790667</v>
      </c>
      <c r="P48" s="182">
        <f t="shared" si="2"/>
        <v>888795992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2934011</v>
      </c>
      <c r="G49" s="183">
        <f>SUM(G50:G54)</f>
        <v>5161480</v>
      </c>
      <c r="H49" s="184">
        <f t="shared" si="0"/>
        <v>8095491</v>
      </c>
      <c r="I49" s="185"/>
      <c r="J49" s="183">
        <f>SUM(J50:J54)</f>
        <v>59388339</v>
      </c>
      <c r="K49" s="183">
        <f>SUM(K50:K54)</f>
        <v>34684469</v>
      </c>
      <c r="L49" s="183">
        <f>SUM(L50:L54)</f>
        <v>30602486</v>
      </c>
      <c r="M49" s="183">
        <f>SUM(M50:M54)</f>
        <v>33330141</v>
      </c>
      <c r="N49" s="183">
        <f>SUM(N50:N54)</f>
        <v>27004574</v>
      </c>
      <c r="O49" s="184">
        <f t="shared" si="1"/>
        <v>185010009</v>
      </c>
      <c r="P49" s="186">
        <f t="shared" si="2"/>
        <v>193105500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83"/>
      <c r="J50" s="52">
        <v>36284655</v>
      </c>
      <c r="K50" s="52">
        <v>19185810</v>
      </c>
      <c r="L50" s="52">
        <v>18599479</v>
      </c>
      <c r="M50" s="52">
        <v>19969306</v>
      </c>
      <c r="N50" s="52">
        <v>15538136</v>
      </c>
      <c r="O50" s="184">
        <f t="shared" si="1"/>
        <v>109577386</v>
      </c>
      <c r="P50" s="186">
        <f t="shared" si="2"/>
        <v>109577386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0</v>
      </c>
      <c r="H51" s="184">
        <f t="shared" si="0"/>
        <v>0</v>
      </c>
      <c r="I51" s="83"/>
      <c r="J51" s="52">
        <v>260228</v>
      </c>
      <c r="K51" s="52">
        <v>496911</v>
      </c>
      <c r="L51" s="52">
        <v>1317817</v>
      </c>
      <c r="M51" s="52">
        <v>2511785</v>
      </c>
      <c r="N51" s="52">
        <v>3837544</v>
      </c>
      <c r="O51" s="184">
        <f t="shared" si="1"/>
        <v>8424285</v>
      </c>
      <c r="P51" s="186">
        <f t="shared" si="2"/>
        <v>8424285</v>
      </c>
    </row>
    <row r="52" spans="3:16" ht="30" customHeight="1">
      <c r="C52" s="28"/>
      <c r="D52" s="29"/>
      <c r="E52" s="31" t="s">
        <v>41</v>
      </c>
      <c r="F52" s="52">
        <v>1039782</v>
      </c>
      <c r="G52" s="52">
        <v>2156490</v>
      </c>
      <c r="H52" s="184">
        <f t="shared" si="0"/>
        <v>3196272</v>
      </c>
      <c r="I52" s="83"/>
      <c r="J52" s="52">
        <v>9425398</v>
      </c>
      <c r="K52" s="52">
        <v>5672660</v>
      </c>
      <c r="L52" s="52">
        <v>4295189</v>
      </c>
      <c r="M52" s="52">
        <v>5558532</v>
      </c>
      <c r="N52" s="52">
        <v>4678288</v>
      </c>
      <c r="O52" s="184">
        <f t="shared" si="1"/>
        <v>29630067</v>
      </c>
      <c r="P52" s="186">
        <f t="shared" si="2"/>
        <v>32826339</v>
      </c>
    </row>
    <row r="53" spans="3:16" ht="30" customHeight="1">
      <c r="C53" s="28"/>
      <c r="D53" s="29"/>
      <c r="E53" s="31" t="s">
        <v>42</v>
      </c>
      <c r="F53" s="52">
        <v>1229945</v>
      </c>
      <c r="G53" s="52">
        <v>2298932</v>
      </c>
      <c r="H53" s="184">
        <f t="shared" si="0"/>
        <v>3528877</v>
      </c>
      <c r="I53" s="83"/>
      <c r="J53" s="52">
        <v>6508451</v>
      </c>
      <c r="K53" s="52">
        <v>4386611</v>
      </c>
      <c r="L53" s="52">
        <v>3170415</v>
      </c>
      <c r="M53" s="52">
        <v>2175980</v>
      </c>
      <c r="N53" s="52">
        <v>1464980</v>
      </c>
      <c r="O53" s="184">
        <f t="shared" si="1"/>
        <v>17706437</v>
      </c>
      <c r="P53" s="186">
        <f t="shared" si="2"/>
        <v>21235314</v>
      </c>
    </row>
    <row r="54" spans="3:16" ht="30" customHeight="1">
      <c r="C54" s="28"/>
      <c r="D54" s="29"/>
      <c r="E54" s="31" t="s">
        <v>43</v>
      </c>
      <c r="F54" s="52">
        <v>664284</v>
      </c>
      <c r="G54" s="52">
        <v>706058</v>
      </c>
      <c r="H54" s="184">
        <f t="shared" si="0"/>
        <v>1370342</v>
      </c>
      <c r="I54" s="83"/>
      <c r="J54" s="52">
        <v>6909607</v>
      </c>
      <c r="K54" s="52">
        <v>4942477</v>
      </c>
      <c r="L54" s="52">
        <v>3219586</v>
      </c>
      <c r="M54" s="52">
        <v>3114538</v>
      </c>
      <c r="N54" s="52">
        <v>1485626</v>
      </c>
      <c r="O54" s="184">
        <f t="shared" si="1"/>
        <v>19671834</v>
      </c>
      <c r="P54" s="186">
        <f t="shared" si="2"/>
        <v>21042176</v>
      </c>
    </row>
    <row r="55" spans="3:16" ht="30" customHeight="1">
      <c r="C55" s="28"/>
      <c r="D55" s="32" t="s">
        <v>44</v>
      </c>
      <c r="E55" s="33"/>
      <c r="F55" s="183">
        <f>SUM(F56:F57)</f>
        <v>7702678</v>
      </c>
      <c r="G55" s="183">
        <f>SUM(G56:G57)</f>
        <v>11520601</v>
      </c>
      <c r="H55" s="184">
        <f t="shared" si="0"/>
        <v>19223279</v>
      </c>
      <c r="I55" s="185"/>
      <c r="J55" s="183">
        <f>SUM(J56:J57)</f>
        <v>135989632</v>
      </c>
      <c r="K55" s="183">
        <f>SUM(K56:K57)</f>
        <v>92197147</v>
      </c>
      <c r="L55" s="183">
        <f>SUM(L56:L57)</f>
        <v>61859998</v>
      </c>
      <c r="M55" s="183">
        <f>SUM(M56:M57)</f>
        <v>62649223</v>
      </c>
      <c r="N55" s="183">
        <f>SUM(N56:N57)</f>
        <v>25587341</v>
      </c>
      <c r="O55" s="184">
        <f t="shared" si="1"/>
        <v>378283341</v>
      </c>
      <c r="P55" s="186">
        <f t="shared" si="2"/>
        <v>397506620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83"/>
      <c r="J56" s="52">
        <v>111963771</v>
      </c>
      <c r="K56" s="52">
        <f>76705826+52619</f>
        <v>76758445</v>
      </c>
      <c r="L56" s="52">
        <v>51498247</v>
      </c>
      <c r="M56" s="52">
        <v>55921518</v>
      </c>
      <c r="N56" s="52">
        <v>23743493</v>
      </c>
      <c r="O56" s="184">
        <f t="shared" si="1"/>
        <v>319885474</v>
      </c>
      <c r="P56" s="186">
        <f t="shared" si="2"/>
        <v>319885474</v>
      </c>
    </row>
    <row r="57" spans="3:16" ht="30" customHeight="1">
      <c r="C57" s="28"/>
      <c r="D57" s="29"/>
      <c r="E57" s="31" t="s">
        <v>46</v>
      </c>
      <c r="F57" s="52">
        <v>7702678</v>
      </c>
      <c r="G57" s="52">
        <v>11520601</v>
      </c>
      <c r="H57" s="184">
        <f t="shared" si="0"/>
        <v>19223279</v>
      </c>
      <c r="I57" s="83"/>
      <c r="J57" s="52">
        <v>24025861</v>
      </c>
      <c r="K57" s="52">
        <v>15438702</v>
      </c>
      <c r="L57" s="52">
        <v>10361751</v>
      </c>
      <c r="M57" s="52">
        <v>6727705</v>
      </c>
      <c r="N57" s="52">
        <v>1843848</v>
      </c>
      <c r="O57" s="184">
        <f t="shared" si="1"/>
        <v>58397867</v>
      </c>
      <c r="P57" s="186">
        <f t="shared" si="2"/>
        <v>77621146</v>
      </c>
    </row>
    <row r="58" spans="3:16" ht="30" customHeight="1">
      <c r="C58" s="28"/>
      <c r="D58" s="32" t="s">
        <v>47</v>
      </c>
      <c r="E58" s="33"/>
      <c r="F58" s="183">
        <f>SUM(F59:F62)</f>
        <v>256634</v>
      </c>
      <c r="G58" s="183">
        <f>SUM(G59:G62)</f>
        <v>390204</v>
      </c>
      <c r="H58" s="184">
        <f t="shared" si="0"/>
        <v>646838</v>
      </c>
      <c r="I58" s="185"/>
      <c r="J58" s="183">
        <f>SUM(J59:J62)</f>
        <v>9704853</v>
      </c>
      <c r="K58" s="183">
        <f>SUM(K59:K62)</f>
        <v>9090331</v>
      </c>
      <c r="L58" s="183">
        <f>SUM(L59:L62)</f>
        <v>22621586</v>
      </c>
      <c r="M58" s="183">
        <f>SUM(M59:M62)</f>
        <v>25257879</v>
      </c>
      <c r="N58" s="183">
        <f>SUM(N59:N62)</f>
        <v>8683948</v>
      </c>
      <c r="O58" s="184">
        <f t="shared" si="1"/>
        <v>75358597</v>
      </c>
      <c r="P58" s="186">
        <f t="shared" si="2"/>
        <v>76005435</v>
      </c>
    </row>
    <row r="59" spans="3:16" ht="30" customHeight="1">
      <c r="C59" s="28"/>
      <c r="D59" s="29"/>
      <c r="E59" s="31" t="s">
        <v>48</v>
      </c>
      <c r="F59" s="52">
        <v>214614</v>
      </c>
      <c r="G59" s="52">
        <v>306270</v>
      </c>
      <c r="H59" s="184">
        <f t="shared" si="0"/>
        <v>520884</v>
      </c>
      <c r="I59" s="83"/>
      <c r="J59" s="52">
        <v>7775784</v>
      </c>
      <c r="K59" s="52">
        <v>7991751</v>
      </c>
      <c r="L59" s="52">
        <v>21557561</v>
      </c>
      <c r="M59" s="52">
        <v>24530679</v>
      </c>
      <c r="N59" s="52">
        <v>8115541</v>
      </c>
      <c r="O59" s="184">
        <f t="shared" si="1"/>
        <v>69971316</v>
      </c>
      <c r="P59" s="186">
        <f t="shared" si="2"/>
        <v>70492200</v>
      </c>
    </row>
    <row r="60" spans="3:16" ht="30" customHeight="1">
      <c r="C60" s="28"/>
      <c r="D60" s="29"/>
      <c r="E60" s="34" t="s">
        <v>49</v>
      </c>
      <c r="F60" s="52">
        <v>42020</v>
      </c>
      <c r="G60" s="52">
        <v>83934</v>
      </c>
      <c r="H60" s="184">
        <f t="shared" si="0"/>
        <v>125954</v>
      </c>
      <c r="I60" s="83"/>
      <c r="J60" s="52">
        <v>1929069</v>
      </c>
      <c r="K60" s="52">
        <v>1098580</v>
      </c>
      <c r="L60" s="52">
        <v>1064025</v>
      </c>
      <c r="M60" s="52">
        <v>727200</v>
      </c>
      <c r="N60" s="52">
        <v>568407</v>
      </c>
      <c r="O60" s="184">
        <f t="shared" si="1"/>
        <v>5387281</v>
      </c>
      <c r="P60" s="186">
        <f t="shared" si="2"/>
        <v>5513235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8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SUM(F64:F66)</f>
        <v>9861169</v>
      </c>
      <c r="G63" s="183">
        <f>SUM(G64:G66)</f>
        <v>8942400</v>
      </c>
      <c r="H63" s="184">
        <f t="shared" si="0"/>
        <v>18803569</v>
      </c>
      <c r="I63" s="185"/>
      <c r="J63" s="183">
        <f>SUM(J64:J66)</f>
        <v>15788286</v>
      </c>
      <c r="K63" s="183">
        <f>SUM(K64:K66)</f>
        <v>19107641</v>
      </c>
      <c r="L63" s="183">
        <f>SUM(L64:L66)</f>
        <v>13048318</v>
      </c>
      <c r="M63" s="183">
        <f>SUM(M64:M66)</f>
        <v>10902369</v>
      </c>
      <c r="N63" s="183">
        <f>SUM(N64:N66)</f>
        <v>5538706</v>
      </c>
      <c r="O63" s="184">
        <f t="shared" si="1"/>
        <v>64385320</v>
      </c>
      <c r="P63" s="186">
        <f t="shared" si="2"/>
        <v>83188889</v>
      </c>
    </row>
    <row r="64" spans="3:16" ht="30" customHeight="1">
      <c r="C64" s="28"/>
      <c r="D64" s="29"/>
      <c r="E64" s="34" t="s">
        <v>52</v>
      </c>
      <c r="F64" s="52">
        <v>5323346</v>
      </c>
      <c r="G64" s="52">
        <v>6933724</v>
      </c>
      <c r="H64" s="184">
        <f t="shared" si="0"/>
        <v>12257070</v>
      </c>
      <c r="I64" s="83"/>
      <c r="J64" s="52">
        <v>13359387</v>
      </c>
      <c r="K64" s="52">
        <f>17489919+7700</f>
        <v>17497619</v>
      </c>
      <c r="L64" s="52">
        <v>11962531</v>
      </c>
      <c r="M64" s="52">
        <v>10449813</v>
      </c>
      <c r="N64" s="52">
        <v>5256691</v>
      </c>
      <c r="O64" s="184">
        <f t="shared" si="1"/>
        <v>58526041</v>
      </c>
      <c r="P64" s="186">
        <f t="shared" si="2"/>
        <v>70783111</v>
      </c>
    </row>
    <row r="65" spans="3:16" ht="30" customHeight="1">
      <c r="C65" s="28"/>
      <c r="D65" s="29"/>
      <c r="E65" s="34" t="s">
        <v>53</v>
      </c>
      <c r="F65" s="52">
        <v>733508</v>
      </c>
      <c r="G65" s="52">
        <v>207098</v>
      </c>
      <c r="H65" s="184">
        <f t="shared" si="0"/>
        <v>940606</v>
      </c>
      <c r="I65" s="83"/>
      <c r="J65" s="52">
        <v>472319</v>
      </c>
      <c r="K65" s="52">
        <v>480999</v>
      </c>
      <c r="L65" s="52">
        <v>370737</v>
      </c>
      <c r="M65" s="52">
        <v>150390</v>
      </c>
      <c r="N65" s="52">
        <v>82215</v>
      </c>
      <c r="O65" s="184">
        <f t="shared" si="1"/>
        <v>1556660</v>
      </c>
      <c r="P65" s="186">
        <f t="shared" si="2"/>
        <v>2497266</v>
      </c>
    </row>
    <row r="66" spans="3:16" ht="30" customHeight="1">
      <c r="C66" s="28"/>
      <c r="D66" s="29"/>
      <c r="E66" s="34" t="s">
        <v>54</v>
      </c>
      <c r="F66" s="52">
        <v>3804315</v>
      </c>
      <c r="G66" s="52">
        <v>1801578</v>
      </c>
      <c r="H66" s="184">
        <f t="shared" si="0"/>
        <v>5605893</v>
      </c>
      <c r="I66" s="83"/>
      <c r="J66" s="52">
        <v>1956580</v>
      </c>
      <c r="K66" s="52">
        <v>1129023</v>
      </c>
      <c r="L66" s="52">
        <v>715050</v>
      </c>
      <c r="M66" s="52">
        <v>302166</v>
      </c>
      <c r="N66" s="52">
        <v>199800</v>
      </c>
      <c r="O66" s="184">
        <f t="shared" si="1"/>
        <v>4302619</v>
      </c>
      <c r="P66" s="186">
        <f t="shared" si="2"/>
        <v>9908512</v>
      </c>
    </row>
    <row r="67" spans="3:16" ht="30" customHeight="1">
      <c r="C67" s="28"/>
      <c r="D67" s="36" t="s">
        <v>55</v>
      </c>
      <c r="E67" s="37"/>
      <c r="F67" s="52">
        <v>1326994</v>
      </c>
      <c r="G67" s="52">
        <v>1518843</v>
      </c>
      <c r="H67" s="184">
        <f t="shared" si="0"/>
        <v>2845837</v>
      </c>
      <c r="I67" s="83"/>
      <c r="J67" s="52">
        <v>13917106</v>
      </c>
      <c r="K67" s="52">
        <v>8808166</v>
      </c>
      <c r="L67" s="52">
        <v>11872225</v>
      </c>
      <c r="M67" s="52">
        <v>13120867</v>
      </c>
      <c r="N67" s="52">
        <v>4616051</v>
      </c>
      <c r="O67" s="184">
        <f t="shared" si="1"/>
        <v>52334415</v>
      </c>
      <c r="P67" s="186">
        <f t="shared" si="2"/>
        <v>55180252</v>
      </c>
    </row>
    <row r="68" spans="3:16" ht="30" customHeight="1" thickBot="1">
      <c r="C68" s="38"/>
      <c r="D68" s="39" t="s">
        <v>56</v>
      </c>
      <c r="E68" s="40"/>
      <c r="F68" s="54">
        <v>6028351</v>
      </c>
      <c r="G68" s="54">
        <v>5361960</v>
      </c>
      <c r="H68" s="187">
        <f t="shared" si="0"/>
        <v>11390311</v>
      </c>
      <c r="I68" s="84"/>
      <c r="J68" s="54">
        <v>32558704</v>
      </c>
      <c r="K68" s="54">
        <f>15819009+14830</f>
        <v>15833839</v>
      </c>
      <c r="L68" s="54">
        <v>11946035</v>
      </c>
      <c r="M68" s="54">
        <v>7663446</v>
      </c>
      <c r="N68" s="54">
        <v>4416961</v>
      </c>
      <c r="O68" s="187">
        <f t="shared" si="1"/>
        <v>72418985</v>
      </c>
      <c r="P68" s="188">
        <f t="shared" si="2"/>
        <v>83809296</v>
      </c>
    </row>
    <row r="69" spans="3:16" ht="30" customHeight="1">
      <c r="C69" s="25" t="s">
        <v>57</v>
      </c>
      <c r="D69" s="41"/>
      <c r="E69" s="42"/>
      <c r="F69" s="179">
        <f>SUM(F70:F78)</f>
        <v>1084661</v>
      </c>
      <c r="G69" s="179">
        <f>SUM(G70:G78)</f>
        <v>1600929</v>
      </c>
      <c r="H69" s="180">
        <f t="shared" si="0"/>
        <v>2685590</v>
      </c>
      <c r="I69" s="181"/>
      <c r="J69" s="179">
        <f>SUM(J70:J78)</f>
        <v>116960596</v>
      </c>
      <c r="K69" s="179">
        <f>SUM(K70:K78)</f>
        <v>101065209</v>
      </c>
      <c r="L69" s="179">
        <f>SUM(L70:L78)</f>
        <v>105741312</v>
      </c>
      <c r="M69" s="179">
        <f>SUM(M70:M78)</f>
        <v>144574744</v>
      </c>
      <c r="N69" s="179">
        <f>SUM(N70:N78)</f>
        <v>71535666</v>
      </c>
      <c r="O69" s="180">
        <f t="shared" si="1"/>
        <v>539877527</v>
      </c>
      <c r="P69" s="182">
        <f t="shared" si="2"/>
        <v>542563117</v>
      </c>
    </row>
    <row r="70" spans="3:16" ht="30" customHeight="1">
      <c r="C70" s="43"/>
      <c r="D70" s="36" t="s">
        <v>58</v>
      </c>
      <c r="E70" s="37"/>
      <c r="F70" s="87">
        <v>0</v>
      </c>
      <c r="G70" s="87">
        <v>0</v>
      </c>
      <c r="H70" s="189">
        <f t="shared" si="0"/>
        <v>0</v>
      </c>
      <c r="I70" s="53"/>
      <c r="J70" s="87">
        <v>7171921</v>
      </c>
      <c r="K70" s="87">
        <v>17463064</v>
      </c>
      <c r="L70" s="87">
        <v>16445132</v>
      </c>
      <c r="M70" s="87">
        <v>18005025</v>
      </c>
      <c r="N70" s="87">
        <v>4990955</v>
      </c>
      <c r="O70" s="189">
        <f t="shared" si="1"/>
        <v>64076097</v>
      </c>
      <c r="P70" s="190">
        <f t="shared" si="2"/>
        <v>64076097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0</v>
      </c>
      <c r="P71" s="186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54474359</v>
      </c>
      <c r="K72" s="52">
        <v>38634828</v>
      </c>
      <c r="L72" s="52">
        <v>22798985</v>
      </c>
      <c r="M72" s="52">
        <v>16862984</v>
      </c>
      <c r="N72" s="52">
        <v>6999237</v>
      </c>
      <c r="O72" s="184">
        <f t="shared" si="1"/>
        <v>139770393</v>
      </c>
      <c r="P72" s="186">
        <f t="shared" si="2"/>
        <v>139770393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89460</v>
      </c>
      <c r="H73" s="183">
        <f t="shared" si="0"/>
        <v>89460</v>
      </c>
      <c r="I73" s="83"/>
      <c r="J73" s="52">
        <v>3622518</v>
      </c>
      <c r="K73" s="52">
        <v>3298264</v>
      </c>
      <c r="L73" s="52">
        <v>5147126</v>
      </c>
      <c r="M73" s="52">
        <v>5716029</v>
      </c>
      <c r="N73" s="52">
        <v>3852981</v>
      </c>
      <c r="O73" s="184">
        <f t="shared" si="1"/>
        <v>21636918</v>
      </c>
      <c r="P73" s="186">
        <f t="shared" si="2"/>
        <v>21726378</v>
      </c>
    </row>
    <row r="74" spans="3:16" ht="30" customHeight="1">
      <c r="C74" s="28"/>
      <c r="D74" s="36" t="s">
        <v>61</v>
      </c>
      <c r="E74" s="37"/>
      <c r="F74" s="52">
        <v>1084661</v>
      </c>
      <c r="G74" s="52">
        <v>1006281</v>
      </c>
      <c r="H74" s="183">
        <f t="shared" si="0"/>
        <v>2090942</v>
      </c>
      <c r="I74" s="83"/>
      <c r="J74" s="52">
        <v>13198413</v>
      </c>
      <c r="K74" s="52">
        <v>10627635</v>
      </c>
      <c r="L74" s="52">
        <v>12631683</v>
      </c>
      <c r="M74" s="52">
        <v>8294747</v>
      </c>
      <c r="N74" s="52">
        <v>2394943</v>
      </c>
      <c r="O74" s="184">
        <f t="shared" si="1"/>
        <v>47147421</v>
      </c>
      <c r="P74" s="186">
        <f t="shared" si="2"/>
        <v>49238363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505188</v>
      </c>
      <c r="H75" s="183">
        <f aca="true" t="shared" si="3" ref="H75:H84">SUM(F75:G75)</f>
        <v>505188</v>
      </c>
      <c r="I75" s="53"/>
      <c r="J75" s="52">
        <v>37759773</v>
      </c>
      <c r="K75" s="52">
        <v>28782613</v>
      </c>
      <c r="L75" s="52">
        <v>22934907</v>
      </c>
      <c r="M75" s="52">
        <v>14932819</v>
      </c>
      <c r="N75" s="52">
        <v>5988956</v>
      </c>
      <c r="O75" s="184">
        <f aca="true" t="shared" si="4" ref="O75:O84">SUM(I75:N75)</f>
        <v>110399068</v>
      </c>
      <c r="P75" s="186">
        <f aca="true" t="shared" si="5" ref="P75:P84">SUM(O75,H75)</f>
        <v>110904256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58" t="s">
        <v>64</v>
      </c>
      <c r="E77" s="165"/>
      <c r="F77" s="52">
        <v>0</v>
      </c>
      <c r="G77" s="52">
        <v>0</v>
      </c>
      <c r="H77" s="184">
        <f t="shared" si="3"/>
        <v>0</v>
      </c>
      <c r="I77" s="53"/>
      <c r="J77" s="52">
        <v>32116</v>
      </c>
      <c r="K77" s="52">
        <v>1055727</v>
      </c>
      <c r="L77" s="52">
        <v>24950325</v>
      </c>
      <c r="M77" s="52">
        <v>77867740</v>
      </c>
      <c r="N77" s="52">
        <v>45689971</v>
      </c>
      <c r="O77" s="184">
        <f t="shared" si="4"/>
        <v>149595879</v>
      </c>
      <c r="P77" s="186">
        <f t="shared" si="5"/>
        <v>149595879</v>
      </c>
    </row>
    <row r="78" spans="3:16" ht="30" customHeight="1" thickBot="1">
      <c r="C78" s="38"/>
      <c r="D78" s="160" t="s">
        <v>65</v>
      </c>
      <c r="E78" s="161"/>
      <c r="F78" s="88">
        <v>0</v>
      </c>
      <c r="G78" s="88">
        <v>0</v>
      </c>
      <c r="H78" s="191">
        <f t="shared" si="3"/>
        <v>0</v>
      </c>
      <c r="I78" s="55"/>
      <c r="J78" s="88">
        <v>701496</v>
      </c>
      <c r="K78" s="88">
        <v>1203078</v>
      </c>
      <c r="L78" s="88">
        <v>833154</v>
      </c>
      <c r="M78" s="88">
        <v>2895400</v>
      </c>
      <c r="N78" s="88">
        <v>1618623</v>
      </c>
      <c r="O78" s="191">
        <f t="shared" si="4"/>
        <v>7251751</v>
      </c>
      <c r="P78" s="192">
        <f t="shared" si="5"/>
        <v>7251751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35765657</v>
      </c>
      <c r="K79" s="179">
        <f>SUM(K80:K83)</f>
        <v>35665528</v>
      </c>
      <c r="L79" s="179">
        <f>SUM(L80:L83)</f>
        <v>108394775</v>
      </c>
      <c r="M79" s="179">
        <f>SUM(M80:M83)</f>
        <v>263990156</v>
      </c>
      <c r="N79" s="179">
        <f>SUM(N80:N83)</f>
        <v>172657448</v>
      </c>
      <c r="O79" s="180">
        <f t="shared" si="4"/>
        <v>616473564</v>
      </c>
      <c r="P79" s="182">
        <f t="shared" si="5"/>
        <v>616473564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668034</v>
      </c>
      <c r="K80" s="52">
        <v>2271744</v>
      </c>
      <c r="L80" s="52">
        <v>51402055</v>
      </c>
      <c r="M80" s="52">
        <v>140884703</v>
      </c>
      <c r="N80" s="52">
        <v>94253723</v>
      </c>
      <c r="O80" s="184">
        <f t="shared" si="4"/>
        <v>289480259</v>
      </c>
      <c r="P80" s="186">
        <f t="shared" si="5"/>
        <v>289480259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33799616</v>
      </c>
      <c r="K81" s="52">
        <v>30143894</v>
      </c>
      <c r="L81" s="52">
        <v>42138391</v>
      </c>
      <c r="M81" s="52">
        <v>66875729</v>
      </c>
      <c r="N81" s="52">
        <v>30116790</v>
      </c>
      <c r="O81" s="184">
        <f t="shared" si="4"/>
        <v>203074420</v>
      </c>
      <c r="P81" s="186">
        <f t="shared" si="5"/>
        <v>203074420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0</v>
      </c>
      <c r="K82" s="52">
        <v>231309</v>
      </c>
      <c r="L82" s="52">
        <v>1685555</v>
      </c>
      <c r="M82" s="52">
        <v>3759498</v>
      </c>
      <c r="N82" s="52">
        <v>2647116</v>
      </c>
      <c r="O82" s="184">
        <f t="shared" si="4"/>
        <v>8323478</v>
      </c>
      <c r="P82" s="186">
        <f t="shared" si="5"/>
        <v>8323478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6"/>
      <c r="J83" s="54">
        <v>1298007</v>
      </c>
      <c r="K83" s="54">
        <v>3018581</v>
      </c>
      <c r="L83" s="54">
        <v>13168774</v>
      </c>
      <c r="M83" s="54">
        <v>52470226</v>
      </c>
      <c r="N83" s="54">
        <v>45639819</v>
      </c>
      <c r="O83" s="187">
        <f t="shared" si="4"/>
        <v>115595407</v>
      </c>
      <c r="P83" s="188">
        <f t="shared" si="5"/>
        <v>115595407</v>
      </c>
    </row>
    <row r="84" spans="3:16" ht="30" customHeight="1" thickBot="1">
      <c r="C84" s="162" t="s">
        <v>70</v>
      </c>
      <c r="D84" s="163"/>
      <c r="E84" s="163"/>
      <c r="F84" s="197">
        <f>SUM(F48,F69,F79)</f>
        <v>29194498</v>
      </c>
      <c r="G84" s="197">
        <f>SUM(G48,G69,G79)</f>
        <v>34496417</v>
      </c>
      <c r="H84" s="198">
        <f t="shared" si="3"/>
        <v>63690915</v>
      </c>
      <c r="I84" s="199"/>
      <c r="J84" s="197">
        <f>SUM(J48,J69,J79)</f>
        <v>420073173</v>
      </c>
      <c r="K84" s="197">
        <f>SUM(K48,K69,K79)</f>
        <v>316452330</v>
      </c>
      <c r="L84" s="197">
        <f>SUM(L48,L69,L79)</f>
        <v>366086735</v>
      </c>
      <c r="M84" s="197">
        <f>SUM(M48,M69,M79)</f>
        <v>561488825</v>
      </c>
      <c r="N84" s="197">
        <f>SUM(N48,N69,N79)</f>
        <v>320040695</v>
      </c>
      <c r="O84" s="198">
        <f t="shared" si="4"/>
        <v>1984141758</v>
      </c>
      <c r="P84" s="200">
        <f t="shared" si="5"/>
        <v>2047832673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25" bottom="0.1968503937007874" header="0.5118110236220472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2024-01-15T02:48:09Z</cp:lastPrinted>
  <dcterms:created xsi:type="dcterms:W3CDTF">2012-04-10T04:28:23Z</dcterms:created>
  <dcterms:modified xsi:type="dcterms:W3CDTF">2024-01-15T02:52:55Z</dcterms:modified>
  <cp:category/>
  <cp:version/>
  <cp:contentType/>
  <cp:contentStatus/>
</cp:coreProperties>
</file>