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<sst xmlns="http://schemas.openxmlformats.org/spreadsheetml/2006/main" count="283" uniqueCount="93">
  <si>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</si>
  <si>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</si>
  <si>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</si>
  <si>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</si>
  <si>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</si>
  <si>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</si>
  <si>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</si>
  <si>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</si>
  <si>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</si>
  <si>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</si>
  <si>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</si>
  <si>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</si>
  <si>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</si>
  <si>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</si>
  <si>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</si>
  <si>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</si>
  <si>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</si>
  <si>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</si>
  <si>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</si>
  <si>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</si>
  <si>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</si>
  <si>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</si>
  <si>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</si>
  <si>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</si>
  <si>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</si>
  <si>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</si>
  <si>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</si>
  <si>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</si>
  <si>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</si>
  <si>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</si>
  <si>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</si>
  <si>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</si>
  <si>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</si>
  <si>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</si>
  <si>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</si>
  <si>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</si>
  <si>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</si>
  <si>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</si>
  <si>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</si>
  <si>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</si>
  <si>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</si>
  <si>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</si>
  <si>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</si>
  <si>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</si>
  <si>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</si>
  <si>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</si>
  <si>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</si>
  <si>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</si>
  <si>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</si>
  <si>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</si>
  <si>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</si>
  <si>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</si>
  <si>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</si>
  <si>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</si>
  <si>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</si>
  <si>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</si>
  <si>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</si>
  <si>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</si>
  <si>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</si>
  <si>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</si>
  <si>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</si>
  <si>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</si>
  <si>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</si>
  <si>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</si>
  <si>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</si>
  <si>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</si>
  <si>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</si>
  <si>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</si>
  <si>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</si>
  <si>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</si>
  <si>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</si>
  <si>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</si>
  <si>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</si>
  <si>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</si>
  <si>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</si>
  <si>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</si>
  <si>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</si>
  <si>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</si>
  <si>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</si>
  <si>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</si>
  <si>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</si>
  <si>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</si>
  <si>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</si>
  <si>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</si>
  <si>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</si>
  <si>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</si>
  <si>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</si>
  <si>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</si>
  <si>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</si>
  <si>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</si>
  <si>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</si>
  <si>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06年 1月分）</t>
  </si>
  <si>
    <t>（令和 06年 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</si>
</sst>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178" fontId="52" fillId="0" borderId="87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86" xfId="0" applyNumberFormat="1" applyFont="1" applyFill="1" applyBorder="1" applyAlignment="1">
      <alignment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0" xfId="0" applyFont="1" applyFill="1" applyBorder="1" applyAlignment="1">
      <alignment horizontal="left" vertical="center"/>
    </xf>
    <xf numFmtId="0" fontId="50" fillId="0" borderId="101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109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A1" sqref="A1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55" t="s">
        <v>21</v>
      </c>
      <c r="G1" s="155"/>
      <c r="H1" s="155"/>
      <c r="I1" s="155"/>
      <c r="J1" s="155"/>
      <c r="K1" s="155"/>
      <c r="L1" s="155"/>
      <c r="M1" s="155"/>
      <c r="N1" s="155"/>
      <c r="O1" s="4"/>
    </row>
    <row r="2" spans="5:16" ht="45" customHeight="1">
      <c r="E2" s="5"/>
      <c r="F2" s="156" t="s">
        <v>91</v>
      </c>
      <c r="G2" s="156"/>
      <c r="H2" s="156"/>
      <c r="I2" s="156"/>
      <c r="J2" s="156"/>
      <c r="K2" s="157"/>
      <c r="L2" s="157"/>
      <c r="M2" s="157"/>
      <c r="N2" s="157"/>
      <c r="O2" s="169">
        <v>41009</v>
      </c>
      <c r="P2" s="169"/>
    </row>
    <row r="3" spans="6:17" ht="30" customHeight="1">
      <c r="F3" s="57"/>
      <c r="G3" s="57"/>
      <c r="H3" s="57"/>
      <c r="I3" s="57"/>
      <c r="J3" s="57"/>
      <c r="N3" s="58"/>
      <c r="O3" s="169" t="s">
        <v>0</v>
      </c>
      <c r="P3" s="169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67" t="s">
        <v>20</v>
      </c>
      <c r="D6" s="160"/>
      <c r="E6" s="168"/>
      <c r="F6" s="163" t="s">
        <v>80</v>
      </c>
      <c r="G6" s="168"/>
      <c r="H6" s="160" t="s">
        <v>81</v>
      </c>
      <c r="I6" s="160"/>
      <c r="J6" s="163" t="s">
        <v>82</v>
      </c>
      <c r="K6" s="164"/>
      <c r="L6" s="160" t="s">
        <v>85</v>
      </c>
      <c r="M6" s="161"/>
      <c r="P6" s="58"/>
      <c r="Q6" s="99"/>
      <c r="R6" s="99"/>
      <c r="S6" s="10"/>
    </row>
    <row r="7" spans="3:19" ht="45" customHeight="1" thickBot="1">
      <c r="C7" s="152" t="s">
        <v>19</v>
      </c>
      <c r="D7" s="153"/>
      <c r="E7" s="153"/>
      <c r="F7" s="145">
        <v>38195</v>
      </c>
      <c r="G7" s="154"/>
      <c r="H7" s="158">
        <v>33469</v>
      </c>
      <c r="I7" s="154"/>
      <c r="J7" s="145">
        <v>18107</v>
      </c>
      <c r="K7" s="146"/>
      <c r="L7" s="158">
        <f>SUM(F7:K7)</f>
        <v>89771</v>
      </c>
      <c r="M7" s="162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7"/>
      <c r="O10" s="147"/>
      <c r="P10" s="147"/>
      <c r="Q10" s="18"/>
    </row>
    <row r="11" spans="3:17" ht="49.5" customHeight="1">
      <c r="C11" s="150"/>
      <c r="D11" s="151"/>
      <c r="E11" s="151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85">
        <f>SUM(F13:F15)</f>
        <v>4468</v>
      </c>
      <c r="G12" s="85">
        <f>SUM(G13:G15)</f>
        <v>2236</v>
      </c>
      <c r="H12" s="105">
        <f>SUM(H13:H15)</f>
        <v>6704</v>
      </c>
      <c r="I12" s="86">
        <v>0</v>
      </c>
      <c r="J12" s="85">
        <f aca="true" t="shared" si="0" ref="J12:O12">SUM(J13:J15)</f>
        <v>4598</v>
      </c>
      <c r="K12" s="85">
        <f t="shared" si="0"/>
        <v>2334</v>
      </c>
      <c r="L12" s="85">
        <f t="shared" si="0"/>
        <v>1805</v>
      </c>
      <c r="M12" s="85">
        <f t="shared" si="0"/>
        <v>2434</v>
      </c>
      <c r="N12" s="85">
        <f t="shared" si="0"/>
        <v>1261</v>
      </c>
      <c r="O12" s="105">
        <f t="shared" si="0"/>
        <v>12432</v>
      </c>
      <c r="P12" s="106">
        <f aca="true" t="shared" si="1" ref="P12:P17">H12+O12</f>
        <v>19136</v>
      </c>
      <c r="Q12" s="20"/>
    </row>
    <row r="13" spans="3:16" ht="49.5" customHeight="1">
      <c r="C13" s="101" t="s">
        <v>87</v>
      </c>
      <c r="D13" s="102"/>
      <c r="E13" s="102"/>
      <c r="F13" s="85">
        <v>451</v>
      </c>
      <c r="G13" s="85">
        <v>231</v>
      </c>
      <c r="H13" s="105">
        <f>SUM(F13:G13)</f>
        <v>682</v>
      </c>
      <c r="I13" s="86">
        <v>0</v>
      </c>
      <c r="J13" s="85">
        <v>401</v>
      </c>
      <c r="K13" s="85">
        <v>205</v>
      </c>
      <c r="L13" s="85">
        <v>155</v>
      </c>
      <c r="M13" s="85">
        <v>195</v>
      </c>
      <c r="N13" s="85">
        <v>131</v>
      </c>
      <c r="O13" s="105">
        <f>SUM(J13:N13)</f>
        <v>1087</v>
      </c>
      <c r="P13" s="106">
        <f t="shared" si="1"/>
        <v>1769</v>
      </c>
    </row>
    <row r="14" spans="3:16" ht="49.5" customHeight="1">
      <c r="C14" s="148" t="s">
        <v>88</v>
      </c>
      <c r="D14" s="149"/>
      <c r="E14" s="149"/>
      <c r="F14" s="85">
        <v>1830</v>
      </c>
      <c r="G14" s="85">
        <v>782</v>
      </c>
      <c r="H14" s="105">
        <f>SUM(F14:G14)</f>
        <v>2612</v>
      </c>
      <c r="I14" s="86">
        <v>0</v>
      </c>
      <c r="J14" s="85">
        <v>1529</v>
      </c>
      <c r="K14" s="85">
        <v>636</v>
      </c>
      <c r="L14" s="85">
        <v>494</v>
      </c>
      <c r="M14" s="85">
        <v>615</v>
      </c>
      <c r="N14" s="85">
        <v>330</v>
      </c>
      <c r="O14" s="105">
        <f>SUM(J14:N14)</f>
        <v>3604</v>
      </c>
      <c r="P14" s="106">
        <f t="shared" si="1"/>
        <v>6216</v>
      </c>
    </row>
    <row r="15" spans="3:16" ht="49.5" customHeight="1">
      <c r="C15" s="101" t="s">
        <v>89</v>
      </c>
      <c r="D15" s="102"/>
      <c r="E15" s="102"/>
      <c r="F15" s="85">
        <v>2187</v>
      </c>
      <c r="G15" s="85">
        <v>1223</v>
      </c>
      <c r="H15" s="105">
        <f>SUM(F15:G15)</f>
        <v>3410</v>
      </c>
      <c r="I15" s="86"/>
      <c r="J15" s="85">
        <v>2668</v>
      </c>
      <c r="K15" s="85">
        <v>1493</v>
      </c>
      <c r="L15" s="85">
        <v>1156</v>
      </c>
      <c r="M15" s="85">
        <v>1624</v>
      </c>
      <c r="N15" s="85">
        <v>800</v>
      </c>
      <c r="O15" s="105">
        <f>SUM(J15:N15)</f>
        <v>7741</v>
      </c>
      <c r="P15" s="106">
        <f t="shared" si="1"/>
        <v>11151</v>
      </c>
    </row>
    <row r="16" spans="3:16" ht="49.5" customHeight="1">
      <c r="C16" s="148" t="s">
        <v>90</v>
      </c>
      <c r="D16" s="149"/>
      <c r="E16" s="149"/>
      <c r="F16" s="85">
        <v>46</v>
      </c>
      <c r="G16" s="85">
        <v>40</v>
      </c>
      <c r="H16" s="105">
        <f>SUM(F16:G16)</f>
        <v>86</v>
      </c>
      <c r="I16" s="86">
        <v>0</v>
      </c>
      <c r="J16" s="85">
        <v>69</v>
      </c>
      <c r="K16" s="85">
        <v>36</v>
      </c>
      <c r="L16" s="85">
        <v>30</v>
      </c>
      <c r="M16" s="85">
        <v>49</v>
      </c>
      <c r="N16" s="85">
        <v>35</v>
      </c>
      <c r="O16" s="105">
        <f>SUM(J16:N16)</f>
        <v>219</v>
      </c>
      <c r="P16" s="106">
        <f t="shared" si="1"/>
        <v>305</v>
      </c>
    </row>
    <row r="17" spans="3:16" ht="49.5" customHeight="1" thickBot="1">
      <c r="C17" s="143" t="s">
        <v>14</v>
      </c>
      <c r="D17" s="144"/>
      <c r="E17" s="144"/>
      <c r="F17" s="89">
        <f>F12+F16</f>
        <v>4514</v>
      </c>
      <c r="G17" s="89">
        <f>G12+G16</f>
        <v>2276</v>
      </c>
      <c r="H17" s="89">
        <f>H12+H16</f>
        <v>6790</v>
      </c>
      <c r="I17" s="107">
        <v>0</v>
      </c>
      <c r="J17" s="89">
        <f aca="true" t="shared" si="2" ref="J17:O17">J12+J16</f>
        <v>4667</v>
      </c>
      <c r="K17" s="89">
        <f t="shared" si="2"/>
        <v>2370</v>
      </c>
      <c r="L17" s="89">
        <f t="shared" si="2"/>
        <v>1835</v>
      </c>
      <c r="M17" s="89">
        <f t="shared" si="2"/>
        <v>2483</v>
      </c>
      <c r="N17" s="89">
        <f t="shared" si="2"/>
        <v>1296</v>
      </c>
      <c r="O17" s="89">
        <f t="shared" si="2"/>
        <v>12651</v>
      </c>
      <c r="P17" s="108">
        <f t="shared" si="1"/>
        <v>19441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50"/>
      <c r="D21" s="151"/>
      <c r="E21" s="151"/>
      <c r="F21" s="173" t="s">
        <v>15</v>
      </c>
      <c r="G21" s="159"/>
      <c r="H21" s="159"/>
      <c r="I21" s="159" t="s">
        <v>16</v>
      </c>
      <c r="J21" s="159"/>
      <c r="K21" s="159"/>
      <c r="L21" s="159"/>
      <c r="M21" s="159"/>
      <c r="N21" s="159"/>
      <c r="O21" s="159"/>
      <c r="P21" s="141" t="s">
        <v>84</v>
      </c>
      <c r="Q21" s="20"/>
    </row>
    <row r="22" spans="3:17" ht="49.5" customHeight="1">
      <c r="C22" s="182"/>
      <c r="D22" s="183"/>
      <c r="E22" s="183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42"/>
      <c r="Q22" s="20"/>
    </row>
    <row r="23" spans="3:17" ht="49.5" customHeight="1">
      <c r="C23" s="95" t="s">
        <v>12</v>
      </c>
      <c r="D23" s="73"/>
      <c r="E23" s="73"/>
      <c r="F23" s="85">
        <v>1428</v>
      </c>
      <c r="G23" s="85">
        <v>1219</v>
      </c>
      <c r="H23" s="105">
        <f>SUM(F23:G23)</f>
        <v>2647</v>
      </c>
      <c r="I23" s="91"/>
      <c r="J23" s="85">
        <v>3510</v>
      </c>
      <c r="K23" s="85">
        <v>1883</v>
      </c>
      <c r="L23" s="85">
        <v>1076</v>
      </c>
      <c r="M23" s="85">
        <v>879</v>
      </c>
      <c r="N23" s="85">
        <v>346</v>
      </c>
      <c r="O23" s="105">
        <f>SUM(I23:N23)</f>
        <v>7694</v>
      </c>
      <c r="P23" s="106">
        <f>H23+O23</f>
        <v>10341</v>
      </c>
      <c r="Q23" s="20"/>
    </row>
    <row r="24" spans="3:16" ht="49.5" customHeight="1">
      <c r="C24" s="178" t="s">
        <v>13</v>
      </c>
      <c r="D24" s="179"/>
      <c r="E24" s="179"/>
      <c r="F24" s="85">
        <v>16</v>
      </c>
      <c r="G24" s="85">
        <v>19</v>
      </c>
      <c r="H24" s="105">
        <f>SUM(F24:G24)</f>
        <v>35</v>
      </c>
      <c r="I24" s="91"/>
      <c r="J24" s="85">
        <v>49</v>
      </c>
      <c r="K24" s="85">
        <v>29</v>
      </c>
      <c r="L24" s="85">
        <v>18</v>
      </c>
      <c r="M24" s="85">
        <v>17</v>
      </c>
      <c r="N24" s="85">
        <v>18</v>
      </c>
      <c r="O24" s="105">
        <f>SUM(I24:N24)</f>
        <v>131</v>
      </c>
      <c r="P24" s="106">
        <f>H24+O24</f>
        <v>166</v>
      </c>
    </row>
    <row r="25" spans="3:16" ht="49.5" customHeight="1" thickBot="1">
      <c r="C25" s="176" t="s">
        <v>14</v>
      </c>
      <c r="D25" s="177"/>
      <c r="E25" s="177"/>
      <c r="F25" s="89">
        <f>SUM(F23:F24)</f>
        <v>1444</v>
      </c>
      <c r="G25" s="89">
        <f>SUM(G23:G24)</f>
        <v>1238</v>
      </c>
      <c r="H25" s="109">
        <f>SUM(F25:G25)</f>
        <v>2682</v>
      </c>
      <c r="I25" s="110"/>
      <c r="J25" s="89">
        <f aca="true" t="shared" si="3" ref="J25:O25">SUM(J23:J24)</f>
        <v>3559</v>
      </c>
      <c r="K25" s="89">
        <f t="shared" si="3"/>
        <v>1912</v>
      </c>
      <c r="L25" s="89">
        <f t="shared" si="3"/>
        <v>1094</v>
      </c>
      <c r="M25" s="89">
        <f t="shared" si="3"/>
        <v>896</v>
      </c>
      <c r="N25" s="89">
        <f t="shared" si="3"/>
        <v>364</v>
      </c>
      <c r="O25" s="109">
        <f t="shared" si="3"/>
        <v>7825</v>
      </c>
      <c r="P25" s="108">
        <f>H25+O25</f>
        <v>10507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50"/>
      <c r="D29" s="151"/>
      <c r="E29" s="151"/>
      <c r="F29" s="173" t="s">
        <v>15</v>
      </c>
      <c r="G29" s="159"/>
      <c r="H29" s="159"/>
      <c r="I29" s="159" t="s">
        <v>16</v>
      </c>
      <c r="J29" s="159"/>
      <c r="K29" s="159"/>
      <c r="L29" s="159"/>
      <c r="M29" s="159"/>
      <c r="N29" s="159"/>
      <c r="O29" s="159"/>
      <c r="P29" s="141" t="s">
        <v>84</v>
      </c>
      <c r="Q29" s="20"/>
    </row>
    <row r="30" spans="3:17" ht="49.5" customHeight="1">
      <c r="C30" s="182"/>
      <c r="D30" s="183"/>
      <c r="E30" s="183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42"/>
      <c r="Q30" s="20"/>
    </row>
    <row r="31" spans="3:17" ht="49.5" customHeight="1">
      <c r="C31" s="95" t="s">
        <v>12</v>
      </c>
      <c r="D31" s="73"/>
      <c r="E31" s="73"/>
      <c r="F31" s="85">
        <v>19</v>
      </c>
      <c r="G31" s="85">
        <v>15</v>
      </c>
      <c r="H31" s="105">
        <f>SUM(F31:G31)</f>
        <v>34</v>
      </c>
      <c r="I31" s="91"/>
      <c r="J31" s="85">
        <v>1145</v>
      </c>
      <c r="K31" s="85">
        <v>724</v>
      </c>
      <c r="L31" s="85">
        <v>502</v>
      </c>
      <c r="M31" s="85">
        <v>549</v>
      </c>
      <c r="N31" s="85">
        <v>240</v>
      </c>
      <c r="O31" s="105">
        <f>SUM(I31:N31)</f>
        <v>3160</v>
      </c>
      <c r="P31" s="106">
        <f>H31+O31</f>
        <v>3194</v>
      </c>
      <c r="Q31" s="20"/>
    </row>
    <row r="32" spans="3:16" ht="49.5" customHeight="1">
      <c r="C32" s="178" t="s">
        <v>13</v>
      </c>
      <c r="D32" s="179"/>
      <c r="E32" s="179"/>
      <c r="F32" s="85">
        <v>0</v>
      </c>
      <c r="G32" s="85">
        <v>0</v>
      </c>
      <c r="H32" s="105">
        <f>SUM(F32:G32)</f>
        <v>0</v>
      </c>
      <c r="I32" s="91"/>
      <c r="J32" s="85">
        <v>12</v>
      </c>
      <c r="K32" s="85">
        <v>5</v>
      </c>
      <c r="L32" s="85">
        <v>5</v>
      </c>
      <c r="M32" s="85">
        <v>9</v>
      </c>
      <c r="N32" s="85">
        <v>4</v>
      </c>
      <c r="O32" s="105">
        <f>SUM(I32:N32)</f>
        <v>35</v>
      </c>
      <c r="P32" s="106">
        <f>H32+O32</f>
        <v>35</v>
      </c>
    </row>
    <row r="33" spans="3:16" ht="49.5" customHeight="1" thickBot="1">
      <c r="C33" s="176" t="s">
        <v>14</v>
      </c>
      <c r="D33" s="177"/>
      <c r="E33" s="177"/>
      <c r="F33" s="89">
        <f>SUM(F31:F32)</f>
        <v>19</v>
      </c>
      <c r="G33" s="89">
        <f>SUM(G31:G32)</f>
        <v>15</v>
      </c>
      <c r="H33" s="109">
        <f>SUM(F33:G33)</f>
        <v>34</v>
      </c>
      <c r="I33" s="110"/>
      <c r="J33" s="89">
        <f>SUM(J31:J32)</f>
        <v>1157</v>
      </c>
      <c r="K33" s="89">
        <f>SUM(K31:K32)</f>
        <v>729</v>
      </c>
      <c r="L33" s="89">
        <f>SUM(L31:L32)</f>
        <v>507</v>
      </c>
      <c r="M33" s="89">
        <f>SUM(M31:M32)</f>
        <v>558</v>
      </c>
      <c r="N33" s="89">
        <f>SUM(N31:N32)</f>
        <v>244</v>
      </c>
      <c r="O33" s="109">
        <f>SUM(I33:N33)</f>
        <v>3195</v>
      </c>
      <c r="P33" s="108">
        <f>H33+O33</f>
        <v>3229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50"/>
      <c r="D37" s="151"/>
      <c r="E37" s="151"/>
      <c r="F37" s="173" t="s">
        <v>15</v>
      </c>
      <c r="G37" s="159"/>
      <c r="H37" s="159"/>
      <c r="I37" s="159" t="s">
        <v>16</v>
      </c>
      <c r="J37" s="159"/>
      <c r="K37" s="159"/>
      <c r="L37" s="159"/>
      <c r="M37" s="159"/>
      <c r="N37" s="172"/>
      <c r="O37" s="170" t="s">
        <v>84</v>
      </c>
      <c r="P37" s="20"/>
      <c r="Q37" s="20"/>
    </row>
    <row r="38" spans="3:17" ht="49.5" customHeight="1" thickBot="1">
      <c r="C38" s="180"/>
      <c r="D38" s="181"/>
      <c r="E38" s="181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71"/>
      <c r="P38" s="20"/>
      <c r="Q38" s="20"/>
    </row>
    <row r="39" spans="3:17" ht="49.5" customHeight="1">
      <c r="C39" s="98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3</v>
      </c>
      <c r="J39" s="111">
        <f>SUM(J40:J41)</f>
        <v>7</v>
      </c>
      <c r="K39" s="111">
        <f>SUM(K40:K41)</f>
        <v>210</v>
      </c>
      <c r="L39" s="111">
        <f>SUM(L40:L41)</f>
        <v>518</v>
      </c>
      <c r="M39" s="111">
        <f>SUM(M40:M41)</f>
        <v>330</v>
      </c>
      <c r="N39" s="112">
        <f aca="true" t="shared" si="5" ref="N39:N47">SUM(I39:M39)</f>
        <v>1068</v>
      </c>
      <c r="O39" s="114">
        <f>H39+N39</f>
        <v>1068</v>
      </c>
      <c r="P39" s="20"/>
      <c r="Q39" s="20"/>
    </row>
    <row r="40" spans="3:15" ht="49.5" customHeight="1">
      <c r="C40" s="178" t="s">
        <v>12</v>
      </c>
      <c r="D40" s="179"/>
      <c r="E40" s="179"/>
      <c r="F40" s="85">
        <v>0</v>
      </c>
      <c r="G40" s="85">
        <v>0</v>
      </c>
      <c r="H40" s="105">
        <f t="shared" si="4"/>
        <v>0</v>
      </c>
      <c r="I40" s="92">
        <v>3</v>
      </c>
      <c r="J40" s="85">
        <v>7</v>
      </c>
      <c r="K40" s="85">
        <v>209</v>
      </c>
      <c r="L40" s="85">
        <v>517</v>
      </c>
      <c r="M40" s="85">
        <v>329</v>
      </c>
      <c r="N40" s="105">
        <f>SUM(I40:M40)</f>
        <v>1065</v>
      </c>
      <c r="O40" s="106">
        <f aca="true" t="shared" si="6" ref="O40:O50">H40+N40</f>
        <v>1065</v>
      </c>
    </row>
    <row r="41" spans="3:15" ht="49.5" customHeight="1" thickBot="1">
      <c r="C41" s="176" t="s">
        <v>13</v>
      </c>
      <c r="D41" s="177"/>
      <c r="E41" s="177"/>
      <c r="F41" s="89">
        <v>0</v>
      </c>
      <c r="G41" s="89">
        <v>0</v>
      </c>
      <c r="H41" s="109">
        <f t="shared" si="4"/>
        <v>0</v>
      </c>
      <c r="I41" s="93">
        <v>0</v>
      </c>
      <c r="J41" s="89">
        <v>0</v>
      </c>
      <c r="K41" s="89">
        <v>1</v>
      </c>
      <c r="L41" s="89">
        <v>1</v>
      </c>
      <c r="M41" s="89">
        <v>1</v>
      </c>
      <c r="N41" s="109">
        <f t="shared" si="5"/>
        <v>3</v>
      </c>
      <c r="O41" s="108">
        <f t="shared" si="6"/>
        <v>3</v>
      </c>
    </row>
    <row r="42" spans="3:15" ht="49.5" customHeight="1">
      <c r="C42" s="165" t="s">
        <v>30</v>
      </c>
      <c r="D42" s="166"/>
      <c r="E42" s="16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137</v>
      </c>
      <c r="J42" s="111">
        <f>SUM(J43:J44)</f>
        <v>110</v>
      </c>
      <c r="K42" s="111">
        <f>SUM(K43:K44)</f>
        <v>148</v>
      </c>
      <c r="L42" s="111">
        <f>SUM(L43:L44)</f>
        <v>214</v>
      </c>
      <c r="M42" s="111">
        <f>SUM(M43:M44)</f>
        <v>89</v>
      </c>
      <c r="N42" s="105">
        <f t="shared" si="5"/>
        <v>698</v>
      </c>
      <c r="O42" s="114">
        <f t="shared" si="6"/>
        <v>698</v>
      </c>
    </row>
    <row r="43" spans="3:15" ht="49.5" customHeight="1">
      <c r="C43" s="178" t="s">
        <v>12</v>
      </c>
      <c r="D43" s="179"/>
      <c r="E43" s="179"/>
      <c r="F43" s="85">
        <v>0</v>
      </c>
      <c r="G43" s="85">
        <v>0</v>
      </c>
      <c r="H43" s="105">
        <f t="shared" si="4"/>
        <v>0</v>
      </c>
      <c r="I43" s="92">
        <v>136</v>
      </c>
      <c r="J43" s="85">
        <v>110</v>
      </c>
      <c r="K43" s="85">
        <v>145</v>
      </c>
      <c r="L43" s="85">
        <v>211</v>
      </c>
      <c r="M43" s="85">
        <v>86</v>
      </c>
      <c r="N43" s="105">
        <f t="shared" si="5"/>
        <v>688</v>
      </c>
      <c r="O43" s="106">
        <f t="shared" si="6"/>
        <v>688</v>
      </c>
    </row>
    <row r="44" spans="3:15" ht="49.5" customHeight="1" thickBot="1">
      <c r="C44" s="176" t="s">
        <v>13</v>
      </c>
      <c r="D44" s="177"/>
      <c r="E44" s="177"/>
      <c r="F44" s="89">
        <v>0</v>
      </c>
      <c r="G44" s="89">
        <v>0</v>
      </c>
      <c r="H44" s="109">
        <f t="shared" si="4"/>
        <v>0</v>
      </c>
      <c r="I44" s="93">
        <v>1</v>
      </c>
      <c r="J44" s="89">
        <v>0</v>
      </c>
      <c r="K44" s="89">
        <v>3</v>
      </c>
      <c r="L44" s="89">
        <v>3</v>
      </c>
      <c r="M44" s="89">
        <v>3</v>
      </c>
      <c r="N44" s="109">
        <f t="shared" si="5"/>
        <v>10</v>
      </c>
      <c r="O44" s="108">
        <f t="shared" si="6"/>
        <v>10</v>
      </c>
    </row>
    <row r="45" spans="3:15" ht="49.5" customHeight="1">
      <c r="C45" s="165" t="s">
        <v>18</v>
      </c>
      <c r="D45" s="166"/>
      <c r="E45" s="16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1</v>
      </c>
      <c r="K45" s="111">
        <f>SUM(K46:K47)</f>
        <v>6</v>
      </c>
      <c r="L45" s="111">
        <f>SUM(L46:L47)</f>
        <v>13</v>
      </c>
      <c r="M45" s="111">
        <f>SUM(M46:M47)</f>
        <v>8</v>
      </c>
      <c r="N45" s="112">
        <f>SUM(I45:M45)</f>
        <v>28</v>
      </c>
      <c r="O45" s="114">
        <f t="shared" si="6"/>
        <v>28</v>
      </c>
    </row>
    <row r="46" spans="3:15" ht="49.5" customHeight="1">
      <c r="C46" s="178" t="s">
        <v>12</v>
      </c>
      <c r="D46" s="179"/>
      <c r="E46" s="179"/>
      <c r="F46" s="85">
        <v>0</v>
      </c>
      <c r="G46" s="85">
        <v>0</v>
      </c>
      <c r="H46" s="105">
        <f t="shared" si="4"/>
        <v>0</v>
      </c>
      <c r="I46" s="92">
        <v>0</v>
      </c>
      <c r="J46" s="85">
        <v>1</v>
      </c>
      <c r="K46" s="85">
        <v>6</v>
      </c>
      <c r="L46" s="85">
        <v>13</v>
      </c>
      <c r="M46" s="85">
        <v>8</v>
      </c>
      <c r="N46" s="105">
        <f t="shared" si="5"/>
        <v>28</v>
      </c>
      <c r="O46" s="106">
        <f>H46+N46</f>
        <v>28</v>
      </c>
    </row>
    <row r="47" spans="3:15" ht="49.5" customHeight="1" thickBot="1">
      <c r="C47" s="176" t="s">
        <v>13</v>
      </c>
      <c r="D47" s="177"/>
      <c r="E47" s="177"/>
      <c r="F47" s="89">
        <v>0</v>
      </c>
      <c r="G47" s="89">
        <v>0</v>
      </c>
      <c r="H47" s="109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09">
        <f t="shared" si="5"/>
        <v>0</v>
      </c>
      <c r="O47" s="108">
        <f t="shared" si="6"/>
        <v>0</v>
      </c>
    </row>
    <row r="48" spans="3:15" ht="49.5" customHeight="1">
      <c r="C48" s="165" t="s">
        <v>76</v>
      </c>
      <c r="D48" s="166"/>
      <c r="E48" s="16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6</v>
      </c>
      <c r="J48" s="111">
        <f>SUM(J49:J50)</f>
        <v>10</v>
      </c>
      <c r="K48" s="111">
        <f>SUM(K49:K50)</f>
        <v>42</v>
      </c>
      <c r="L48" s="111">
        <f>SUM(L49:L50)</f>
        <v>149</v>
      </c>
      <c r="M48" s="111">
        <f>SUM(M49:M50)</f>
        <v>123</v>
      </c>
      <c r="N48" s="112">
        <f>SUM(I48:M48)</f>
        <v>330</v>
      </c>
      <c r="O48" s="114">
        <f>H48+N48</f>
        <v>330</v>
      </c>
    </row>
    <row r="49" spans="3:15" ht="49.5" customHeight="1">
      <c r="C49" s="178" t="s">
        <v>12</v>
      </c>
      <c r="D49" s="179"/>
      <c r="E49" s="179"/>
      <c r="F49" s="85">
        <v>0</v>
      </c>
      <c r="G49" s="85">
        <v>0</v>
      </c>
      <c r="H49" s="105">
        <f t="shared" si="4"/>
        <v>0</v>
      </c>
      <c r="I49" s="92">
        <v>6</v>
      </c>
      <c r="J49" s="85">
        <v>10</v>
      </c>
      <c r="K49" s="85">
        <v>42</v>
      </c>
      <c r="L49" s="85">
        <v>145</v>
      </c>
      <c r="M49" s="85">
        <v>121</v>
      </c>
      <c r="N49" s="105">
        <f>SUM(I49:M49)</f>
        <v>324</v>
      </c>
      <c r="O49" s="106">
        <f t="shared" si="6"/>
        <v>324</v>
      </c>
    </row>
    <row r="50" spans="3:15" ht="49.5" customHeight="1" thickBot="1">
      <c r="C50" s="176" t="s">
        <v>13</v>
      </c>
      <c r="D50" s="177"/>
      <c r="E50" s="177"/>
      <c r="F50" s="89">
        <v>0</v>
      </c>
      <c r="G50" s="89">
        <v>0</v>
      </c>
      <c r="H50" s="109">
        <f t="shared" si="4"/>
        <v>0</v>
      </c>
      <c r="I50" s="93">
        <v>0</v>
      </c>
      <c r="J50" s="89">
        <v>0</v>
      </c>
      <c r="K50" s="89">
        <v>0</v>
      </c>
      <c r="L50" s="89">
        <v>4</v>
      </c>
      <c r="M50" s="89">
        <v>2</v>
      </c>
      <c r="N50" s="109">
        <f>SUM(I50:M50)</f>
        <v>6</v>
      </c>
      <c r="O50" s="108">
        <f t="shared" si="6"/>
        <v>6</v>
      </c>
    </row>
    <row r="51" spans="3:15" ht="49.5" customHeight="1" thickBot="1">
      <c r="C51" s="174" t="s">
        <v>14</v>
      </c>
      <c r="D51" s="175"/>
      <c r="E51" s="175"/>
      <c r="F51" s="90">
        <v>0</v>
      </c>
      <c r="G51" s="90">
        <v>0</v>
      </c>
      <c r="H51" s="115">
        <f t="shared" si="4"/>
        <v>0</v>
      </c>
      <c r="I51" s="94">
        <v>146</v>
      </c>
      <c r="J51" s="90">
        <v>128</v>
      </c>
      <c r="K51" s="90">
        <v>401</v>
      </c>
      <c r="L51" s="90">
        <v>886</v>
      </c>
      <c r="M51" s="90">
        <v>546</v>
      </c>
      <c r="N51" s="115">
        <f>SUM(I51:M51)</f>
        <v>2107</v>
      </c>
      <c r="O51" s="116">
        <f>H51+N51</f>
        <v>2107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E72" sqref="E72"/>
      <selection pane="bottomLeft" activeCell="C1" sqref="C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103"/>
      <c r="O1" s="4"/>
    </row>
    <row r="2" spans="5:16" ht="30" customHeight="1">
      <c r="E2" s="5"/>
      <c r="G2" s="156" t="s">
        <v>92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3114</v>
      </c>
      <c r="G10" s="117">
        <f>SUM(G11,G17,G20,G25,G29,G30)</f>
        <v>2781</v>
      </c>
      <c r="H10" s="118">
        <f>SUM(F10:G10)</f>
        <v>5895</v>
      </c>
      <c r="I10" s="119"/>
      <c r="J10" s="117">
        <f>SUM(J11,J17,J20,J25,J29,J30)</f>
        <v>10334</v>
      </c>
      <c r="K10" s="117">
        <f>SUM(K11,K17,K20,K25,K29,K30)</f>
        <v>6062</v>
      </c>
      <c r="L10" s="117">
        <f>SUM(L11,L17,L20,L25,L29,L30)</f>
        <v>3564</v>
      </c>
      <c r="M10" s="117">
        <f>SUM(M11,M17,M20,M25,M29,M30)</f>
        <v>3060</v>
      </c>
      <c r="N10" s="117">
        <f>SUM(N11,N17,N20,N25,N29,N30)</f>
        <v>1374</v>
      </c>
      <c r="O10" s="118">
        <f>SUM(I10:N10)</f>
        <v>24394</v>
      </c>
      <c r="P10" s="120">
        <f>SUM(O10,H10)</f>
        <v>30289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205</v>
      </c>
      <c r="G11" s="121">
        <f>SUM(G12:G16)</f>
        <v>223</v>
      </c>
      <c r="H11" s="122">
        <f aca="true" t="shared" si="0" ref="H11:H74">SUM(F11:G11)</f>
        <v>428</v>
      </c>
      <c r="I11" s="123"/>
      <c r="J11" s="121">
        <f>SUM(J12:J16)</f>
        <v>2685</v>
      </c>
      <c r="K11" s="121">
        <f>SUM(K12:K16)</f>
        <v>1530</v>
      </c>
      <c r="L11" s="121">
        <f>SUM(L12:L16)</f>
        <v>979</v>
      </c>
      <c r="M11" s="121">
        <f>SUM(M12:M16)</f>
        <v>924</v>
      </c>
      <c r="N11" s="121">
        <f>SUM(N12:N16)</f>
        <v>526</v>
      </c>
      <c r="O11" s="122">
        <f aca="true" t="shared" si="1" ref="O11:O74">SUM(I11:N11)</f>
        <v>6644</v>
      </c>
      <c r="P11" s="124">
        <f aca="true" t="shared" si="2" ref="P11:P74">SUM(O11,H11)</f>
        <v>7072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>SUM(F12:G12)</f>
        <v>0</v>
      </c>
      <c r="I12" s="83"/>
      <c r="J12" s="52">
        <v>1243</v>
      </c>
      <c r="K12" s="52">
        <v>536</v>
      </c>
      <c r="L12" s="52">
        <v>278</v>
      </c>
      <c r="M12" s="52">
        <v>247</v>
      </c>
      <c r="N12" s="52">
        <v>137</v>
      </c>
      <c r="O12" s="122">
        <f t="shared" si="1"/>
        <v>2441</v>
      </c>
      <c r="P12" s="124">
        <f t="shared" si="2"/>
        <v>2441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22">
        <f>SUM(F13:G13)</f>
        <v>0</v>
      </c>
      <c r="I13" s="83"/>
      <c r="J13" s="52">
        <v>2</v>
      </c>
      <c r="K13" s="52">
        <v>11</v>
      </c>
      <c r="L13" s="52">
        <v>19</v>
      </c>
      <c r="M13" s="52">
        <v>34</v>
      </c>
      <c r="N13" s="52">
        <v>58</v>
      </c>
      <c r="O13" s="122">
        <f t="shared" si="1"/>
        <v>124</v>
      </c>
      <c r="P13" s="124">
        <f t="shared" si="2"/>
        <v>124</v>
      </c>
    </row>
    <row r="14" spans="3:16" ht="30" customHeight="1">
      <c r="C14" s="28"/>
      <c r="D14" s="29"/>
      <c r="E14" s="31" t="s">
        <v>41</v>
      </c>
      <c r="F14" s="52">
        <v>55</v>
      </c>
      <c r="G14" s="52">
        <v>68</v>
      </c>
      <c r="H14" s="122">
        <f t="shared" si="0"/>
        <v>123</v>
      </c>
      <c r="I14" s="83"/>
      <c r="J14" s="52">
        <v>258</v>
      </c>
      <c r="K14" s="52">
        <v>164</v>
      </c>
      <c r="L14" s="52">
        <v>108</v>
      </c>
      <c r="M14" s="52">
        <v>138</v>
      </c>
      <c r="N14" s="52">
        <v>95</v>
      </c>
      <c r="O14" s="122">
        <f t="shared" si="1"/>
        <v>763</v>
      </c>
      <c r="P14" s="124">
        <f t="shared" si="2"/>
        <v>886</v>
      </c>
    </row>
    <row r="15" spans="3:16" ht="30" customHeight="1">
      <c r="C15" s="28"/>
      <c r="D15" s="29"/>
      <c r="E15" s="31" t="s">
        <v>42</v>
      </c>
      <c r="F15" s="52">
        <v>60</v>
      </c>
      <c r="G15" s="52">
        <v>63</v>
      </c>
      <c r="H15" s="122">
        <f t="shared" si="0"/>
        <v>123</v>
      </c>
      <c r="I15" s="83"/>
      <c r="J15" s="52">
        <v>160</v>
      </c>
      <c r="K15" s="52">
        <v>112</v>
      </c>
      <c r="L15" s="52">
        <v>75</v>
      </c>
      <c r="M15" s="52">
        <v>49</v>
      </c>
      <c r="N15" s="52">
        <v>32</v>
      </c>
      <c r="O15" s="122">
        <f t="shared" si="1"/>
        <v>428</v>
      </c>
      <c r="P15" s="124">
        <f t="shared" si="2"/>
        <v>551</v>
      </c>
    </row>
    <row r="16" spans="3:16" ht="30" customHeight="1">
      <c r="C16" s="28"/>
      <c r="D16" s="29"/>
      <c r="E16" s="31" t="s">
        <v>43</v>
      </c>
      <c r="F16" s="52">
        <v>90</v>
      </c>
      <c r="G16" s="52">
        <v>92</v>
      </c>
      <c r="H16" s="122">
        <f t="shared" si="0"/>
        <v>182</v>
      </c>
      <c r="I16" s="83"/>
      <c r="J16" s="52">
        <v>1022</v>
      </c>
      <c r="K16" s="52">
        <v>707</v>
      </c>
      <c r="L16" s="52">
        <v>499</v>
      </c>
      <c r="M16" s="52">
        <v>456</v>
      </c>
      <c r="N16" s="52">
        <v>204</v>
      </c>
      <c r="O16" s="122">
        <f t="shared" si="1"/>
        <v>2888</v>
      </c>
      <c r="P16" s="124">
        <f t="shared" si="2"/>
        <v>3070</v>
      </c>
    </row>
    <row r="17" spans="3:16" ht="30" customHeight="1">
      <c r="C17" s="28"/>
      <c r="D17" s="32" t="s">
        <v>44</v>
      </c>
      <c r="E17" s="33"/>
      <c r="F17" s="121">
        <f>SUM(F18:F19)</f>
        <v>365</v>
      </c>
      <c r="G17" s="121">
        <f>SUM(G18:G19)</f>
        <v>279</v>
      </c>
      <c r="H17" s="122">
        <f t="shared" si="0"/>
        <v>644</v>
      </c>
      <c r="I17" s="123"/>
      <c r="J17" s="121">
        <f>SUM(J18:J19)</f>
        <v>2196</v>
      </c>
      <c r="K17" s="121">
        <f>SUM(K18:K19)</f>
        <v>1182</v>
      </c>
      <c r="L17" s="121">
        <f>SUM(L18:L19)</f>
        <v>598</v>
      </c>
      <c r="M17" s="121">
        <f>SUM(M18:M19)</f>
        <v>488</v>
      </c>
      <c r="N17" s="121">
        <f>SUM(N18:N19)</f>
        <v>160</v>
      </c>
      <c r="O17" s="122">
        <f t="shared" si="1"/>
        <v>4624</v>
      </c>
      <c r="P17" s="124">
        <f t="shared" si="2"/>
        <v>5268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1718</v>
      </c>
      <c r="K18" s="52">
        <v>938</v>
      </c>
      <c r="L18" s="52">
        <v>475</v>
      </c>
      <c r="M18" s="52">
        <f>411+1</f>
        <v>412</v>
      </c>
      <c r="N18" s="52">
        <v>146</v>
      </c>
      <c r="O18" s="122">
        <f t="shared" si="1"/>
        <v>3689</v>
      </c>
      <c r="P18" s="124">
        <f t="shared" si="2"/>
        <v>3689</v>
      </c>
    </row>
    <row r="19" spans="3:16" ht="30" customHeight="1">
      <c r="C19" s="28"/>
      <c r="D19" s="29"/>
      <c r="E19" s="31" t="s">
        <v>46</v>
      </c>
      <c r="F19" s="52">
        <v>365</v>
      </c>
      <c r="G19" s="52">
        <v>279</v>
      </c>
      <c r="H19" s="122">
        <f t="shared" si="0"/>
        <v>644</v>
      </c>
      <c r="I19" s="83"/>
      <c r="J19" s="52">
        <v>478</v>
      </c>
      <c r="K19" s="52">
        <v>244</v>
      </c>
      <c r="L19" s="52">
        <v>123</v>
      </c>
      <c r="M19" s="52">
        <v>76</v>
      </c>
      <c r="N19" s="52">
        <v>14</v>
      </c>
      <c r="O19" s="122">
        <f t="shared" si="1"/>
        <v>935</v>
      </c>
      <c r="P19" s="124">
        <f t="shared" si="2"/>
        <v>1579</v>
      </c>
    </row>
    <row r="20" spans="3:16" ht="30" customHeight="1">
      <c r="C20" s="28"/>
      <c r="D20" s="32" t="s">
        <v>47</v>
      </c>
      <c r="E20" s="33"/>
      <c r="F20" s="121">
        <f>SUM(F21:F24)</f>
        <v>21</v>
      </c>
      <c r="G20" s="121">
        <f>SUM(G21:G24)</f>
        <v>7</v>
      </c>
      <c r="H20" s="122">
        <f t="shared" si="0"/>
        <v>28</v>
      </c>
      <c r="I20" s="123"/>
      <c r="J20" s="121">
        <f>SUM(J21:J24)</f>
        <v>166</v>
      </c>
      <c r="K20" s="121">
        <f>SUM(K21:K24)</f>
        <v>116</v>
      </c>
      <c r="L20" s="121">
        <f>SUM(L21:L24)</f>
        <v>159</v>
      </c>
      <c r="M20" s="121">
        <f>SUM(M21:M24)</f>
        <v>139</v>
      </c>
      <c r="N20" s="121">
        <f>SUM(N21:N24)</f>
        <v>61</v>
      </c>
      <c r="O20" s="122">
        <f t="shared" si="1"/>
        <v>641</v>
      </c>
      <c r="P20" s="124">
        <f t="shared" si="2"/>
        <v>669</v>
      </c>
    </row>
    <row r="21" spans="3:16" ht="30" customHeight="1">
      <c r="C21" s="28"/>
      <c r="D21" s="29"/>
      <c r="E21" s="31" t="s">
        <v>48</v>
      </c>
      <c r="F21" s="52">
        <v>16</v>
      </c>
      <c r="G21" s="52">
        <v>6</v>
      </c>
      <c r="H21" s="122">
        <f t="shared" si="0"/>
        <v>22</v>
      </c>
      <c r="I21" s="83"/>
      <c r="J21" s="52">
        <v>133</v>
      </c>
      <c r="K21" s="52">
        <v>98</v>
      </c>
      <c r="L21" s="52">
        <v>141</v>
      </c>
      <c r="M21" s="52">
        <f>125+2</f>
        <v>127</v>
      </c>
      <c r="N21" s="52">
        <v>57</v>
      </c>
      <c r="O21" s="122">
        <f t="shared" si="1"/>
        <v>556</v>
      </c>
      <c r="P21" s="124">
        <f t="shared" si="2"/>
        <v>578</v>
      </c>
    </row>
    <row r="22" spans="3:16" ht="30" customHeight="1">
      <c r="C22" s="28"/>
      <c r="D22" s="29"/>
      <c r="E22" s="34" t="s">
        <v>49</v>
      </c>
      <c r="F22" s="52">
        <v>5</v>
      </c>
      <c r="G22" s="52">
        <v>1</v>
      </c>
      <c r="H22" s="122">
        <f t="shared" si="0"/>
        <v>6</v>
      </c>
      <c r="I22" s="83"/>
      <c r="J22" s="52">
        <v>33</v>
      </c>
      <c r="K22" s="52">
        <v>18</v>
      </c>
      <c r="L22" s="52">
        <v>18</v>
      </c>
      <c r="M22" s="52">
        <v>12</v>
      </c>
      <c r="N22" s="52">
        <v>4</v>
      </c>
      <c r="O22" s="122">
        <f t="shared" si="1"/>
        <v>85</v>
      </c>
      <c r="P22" s="124">
        <f t="shared" si="2"/>
        <v>91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1130</v>
      </c>
      <c r="G25" s="121">
        <f>SUM(G26:G28)</f>
        <v>1068</v>
      </c>
      <c r="H25" s="122">
        <f t="shared" si="0"/>
        <v>2198</v>
      </c>
      <c r="I25" s="123"/>
      <c r="J25" s="121">
        <f>SUM(J26:J28)</f>
        <v>1857</v>
      </c>
      <c r="K25" s="121">
        <f>SUM(K26:K28)</f>
        <v>1425</v>
      </c>
      <c r="L25" s="121">
        <f>SUM(L26:L28)</f>
        <v>815</v>
      </c>
      <c r="M25" s="121">
        <f>SUM(M26:M28)</f>
        <v>659</v>
      </c>
      <c r="N25" s="121">
        <f>SUM(N26:N28)</f>
        <v>278</v>
      </c>
      <c r="O25" s="122">
        <f t="shared" si="1"/>
        <v>5034</v>
      </c>
      <c r="P25" s="124">
        <f t="shared" si="2"/>
        <v>7232</v>
      </c>
    </row>
    <row r="26" spans="3:16" ht="30" customHeight="1">
      <c r="C26" s="28"/>
      <c r="D26" s="29"/>
      <c r="E26" s="34" t="s">
        <v>52</v>
      </c>
      <c r="F26" s="52">
        <v>1051</v>
      </c>
      <c r="G26" s="52">
        <v>1024</v>
      </c>
      <c r="H26" s="122">
        <f t="shared" si="0"/>
        <v>2075</v>
      </c>
      <c r="I26" s="83"/>
      <c r="J26" s="52">
        <v>1812</v>
      </c>
      <c r="K26" s="52">
        <v>1399</v>
      </c>
      <c r="L26" s="52">
        <v>795</v>
      </c>
      <c r="M26" s="52">
        <f>642+2</f>
        <v>644</v>
      </c>
      <c r="N26" s="52">
        <v>276</v>
      </c>
      <c r="O26" s="122">
        <f t="shared" si="1"/>
        <v>4926</v>
      </c>
      <c r="P26" s="124">
        <f t="shared" si="2"/>
        <v>7001</v>
      </c>
    </row>
    <row r="27" spans="3:16" ht="30" customHeight="1">
      <c r="C27" s="28"/>
      <c r="D27" s="29"/>
      <c r="E27" s="34" t="s">
        <v>53</v>
      </c>
      <c r="F27" s="52">
        <v>39</v>
      </c>
      <c r="G27" s="52">
        <v>26</v>
      </c>
      <c r="H27" s="122">
        <f t="shared" si="0"/>
        <v>65</v>
      </c>
      <c r="I27" s="83"/>
      <c r="J27" s="52">
        <v>25</v>
      </c>
      <c r="K27" s="52">
        <v>15</v>
      </c>
      <c r="L27" s="52">
        <v>8</v>
      </c>
      <c r="M27" s="52">
        <v>9</v>
      </c>
      <c r="N27" s="52">
        <v>0</v>
      </c>
      <c r="O27" s="122">
        <f t="shared" si="1"/>
        <v>57</v>
      </c>
      <c r="P27" s="124">
        <f t="shared" si="2"/>
        <v>122</v>
      </c>
    </row>
    <row r="28" spans="3:16" ht="30" customHeight="1">
      <c r="C28" s="28"/>
      <c r="D28" s="29"/>
      <c r="E28" s="34" t="s">
        <v>54</v>
      </c>
      <c r="F28" s="52">
        <v>40</v>
      </c>
      <c r="G28" s="52">
        <v>18</v>
      </c>
      <c r="H28" s="122">
        <f t="shared" si="0"/>
        <v>58</v>
      </c>
      <c r="I28" s="83"/>
      <c r="J28" s="52">
        <v>20</v>
      </c>
      <c r="K28" s="52">
        <v>11</v>
      </c>
      <c r="L28" s="52">
        <v>12</v>
      </c>
      <c r="M28" s="52">
        <v>6</v>
      </c>
      <c r="N28" s="52">
        <v>2</v>
      </c>
      <c r="O28" s="122">
        <f t="shared" si="1"/>
        <v>51</v>
      </c>
      <c r="P28" s="124">
        <f t="shared" si="2"/>
        <v>109</v>
      </c>
    </row>
    <row r="29" spans="3:16" ht="30" customHeight="1">
      <c r="C29" s="28"/>
      <c r="D29" s="36" t="s">
        <v>55</v>
      </c>
      <c r="E29" s="37"/>
      <c r="F29" s="52">
        <v>25</v>
      </c>
      <c r="G29" s="52">
        <v>14</v>
      </c>
      <c r="H29" s="122">
        <f t="shared" si="0"/>
        <v>39</v>
      </c>
      <c r="I29" s="83"/>
      <c r="J29" s="52">
        <v>84</v>
      </c>
      <c r="K29" s="52">
        <v>49</v>
      </c>
      <c r="L29" s="52">
        <v>60</v>
      </c>
      <c r="M29" s="52">
        <v>58</v>
      </c>
      <c r="N29" s="52">
        <v>17</v>
      </c>
      <c r="O29" s="122">
        <f t="shared" si="1"/>
        <v>268</v>
      </c>
      <c r="P29" s="124">
        <f t="shared" si="2"/>
        <v>307</v>
      </c>
    </row>
    <row r="30" spans="3:16" ht="30" customHeight="1" thickBot="1">
      <c r="C30" s="38"/>
      <c r="D30" s="39" t="s">
        <v>56</v>
      </c>
      <c r="E30" s="40"/>
      <c r="F30" s="54">
        <v>1368</v>
      </c>
      <c r="G30" s="54">
        <v>1190</v>
      </c>
      <c r="H30" s="125">
        <f t="shared" si="0"/>
        <v>2558</v>
      </c>
      <c r="I30" s="84"/>
      <c r="J30" s="54">
        <v>3346</v>
      </c>
      <c r="K30" s="54">
        <v>1760</v>
      </c>
      <c r="L30" s="54">
        <v>953</v>
      </c>
      <c r="M30" s="54">
        <f>790+2</f>
        <v>792</v>
      </c>
      <c r="N30" s="54">
        <v>332</v>
      </c>
      <c r="O30" s="125">
        <f t="shared" si="1"/>
        <v>7183</v>
      </c>
      <c r="P30" s="126">
        <f t="shared" si="2"/>
        <v>9741</v>
      </c>
    </row>
    <row r="31" spans="3:16" ht="30" customHeight="1">
      <c r="C31" s="25" t="s">
        <v>57</v>
      </c>
      <c r="D31" s="41"/>
      <c r="E31" s="42"/>
      <c r="F31" s="117">
        <f>SUM(F32:F40)</f>
        <v>21</v>
      </c>
      <c r="G31" s="117">
        <f>SUM(G32:G40)</f>
        <v>17</v>
      </c>
      <c r="H31" s="118">
        <f t="shared" si="0"/>
        <v>38</v>
      </c>
      <c r="I31" s="119"/>
      <c r="J31" s="117">
        <f>SUM(J32:J40)</f>
        <v>1287</v>
      </c>
      <c r="K31" s="117">
        <f>SUM(K32:K40)</f>
        <v>806</v>
      </c>
      <c r="L31" s="117">
        <f>SUM(L32:L40)</f>
        <v>568</v>
      </c>
      <c r="M31" s="117">
        <f>SUM(M32:M40)</f>
        <v>597</v>
      </c>
      <c r="N31" s="117">
        <f>SUM(N32:N40)</f>
        <v>259</v>
      </c>
      <c r="O31" s="118">
        <f t="shared" si="1"/>
        <v>3517</v>
      </c>
      <c r="P31" s="120">
        <f t="shared" si="2"/>
        <v>3555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27">
        <f t="shared" si="0"/>
        <v>0</v>
      </c>
      <c r="I32" s="53"/>
      <c r="J32" s="87">
        <v>112</v>
      </c>
      <c r="K32" s="87">
        <v>137</v>
      </c>
      <c r="L32" s="87">
        <v>92</v>
      </c>
      <c r="M32" s="87">
        <v>78</v>
      </c>
      <c r="N32" s="87">
        <v>19</v>
      </c>
      <c r="O32" s="127">
        <f t="shared" si="1"/>
        <v>438</v>
      </c>
      <c r="P32" s="128">
        <f t="shared" si="2"/>
        <v>438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878</v>
      </c>
      <c r="K34" s="52">
        <v>455</v>
      </c>
      <c r="L34" s="52">
        <v>213</v>
      </c>
      <c r="M34" s="52">
        <v>125</v>
      </c>
      <c r="N34" s="52">
        <v>41</v>
      </c>
      <c r="O34" s="122">
        <f t="shared" si="1"/>
        <v>1712</v>
      </c>
      <c r="P34" s="124">
        <f t="shared" si="2"/>
        <v>1712</v>
      </c>
    </row>
    <row r="35" spans="3:16" ht="30" customHeight="1">
      <c r="C35" s="28"/>
      <c r="D35" s="36" t="s">
        <v>60</v>
      </c>
      <c r="E35" s="37"/>
      <c r="F35" s="52">
        <v>2</v>
      </c>
      <c r="G35" s="52">
        <v>1</v>
      </c>
      <c r="H35" s="121">
        <f t="shared" si="0"/>
        <v>3</v>
      </c>
      <c r="I35" s="83"/>
      <c r="J35" s="52">
        <v>41</v>
      </c>
      <c r="K35" s="52">
        <v>29</v>
      </c>
      <c r="L35" s="52">
        <v>31</v>
      </c>
      <c r="M35" s="52">
        <v>34</v>
      </c>
      <c r="N35" s="52">
        <v>15</v>
      </c>
      <c r="O35" s="122">
        <f t="shared" si="1"/>
        <v>150</v>
      </c>
      <c r="P35" s="124">
        <f t="shared" si="2"/>
        <v>153</v>
      </c>
    </row>
    <row r="36" spans="3:16" ht="30" customHeight="1">
      <c r="C36" s="28"/>
      <c r="D36" s="36" t="s">
        <v>61</v>
      </c>
      <c r="E36" s="37"/>
      <c r="F36" s="52">
        <v>19</v>
      </c>
      <c r="G36" s="52">
        <v>14</v>
      </c>
      <c r="H36" s="121">
        <f t="shared" si="0"/>
        <v>33</v>
      </c>
      <c r="I36" s="83"/>
      <c r="J36" s="52">
        <v>98</v>
      </c>
      <c r="K36" s="52">
        <v>63</v>
      </c>
      <c r="L36" s="52">
        <v>50</v>
      </c>
      <c r="M36" s="52">
        <v>30</v>
      </c>
      <c r="N36" s="52">
        <v>7</v>
      </c>
      <c r="O36" s="122">
        <f t="shared" si="1"/>
        <v>248</v>
      </c>
      <c r="P36" s="124">
        <f t="shared" si="2"/>
        <v>281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21">
        <f t="shared" si="0"/>
        <v>2</v>
      </c>
      <c r="I37" s="53"/>
      <c r="J37" s="52">
        <v>154</v>
      </c>
      <c r="K37" s="52">
        <v>112</v>
      </c>
      <c r="L37" s="52">
        <v>85</v>
      </c>
      <c r="M37" s="52">
        <v>51</v>
      </c>
      <c r="N37" s="52">
        <v>23</v>
      </c>
      <c r="O37" s="122">
        <f t="shared" si="1"/>
        <v>425</v>
      </c>
      <c r="P37" s="124">
        <f t="shared" si="2"/>
        <v>427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185"/>
      <c r="F39" s="52">
        <v>0</v>
      </c>
      <c r="G39" s="52">
        <v>0</v>
      </c>
      <c r="H39" s="122">
        <f t="shared" si="0"/>
        <v>0</v>
      </c>
      <c r="I39" s="53"/>
      <c r="J39" s="52">
        <v>0</v>
      </c>
      <c r="K39" s="52">
        <v>4</v>
      </c>
      <c r="L39" s="52">
        <v>94</v>
      </c>
      <c r="M39" s="52">
        <v>268</v>
      </c>
      <c r="N39" s="52">
        <v>150</v>
      </c>
      <c r="O39" s="122">
        <f t="shared" si="1"/>
        <v>516</v>
      </c>
      <c r="P39" s="124">
        <f t="shared" si="2"/>
        <v>516</v>
      </c>
    </row>
    <row r="40" spans="3:16" ht="30" customHeight="1" thickBot="1">
      <c r="C40" s="38"/>
      <c r="D40" s="186" t="s">
        <v>65</v>
      </c>
      <c r="E40" s="187"/>
      <c r="F40" s="88">
        <v>0</v>
      </c>
      <c r="G40" s="88">
        <v>0</v>
      </c>
      <c r="H40" s="129">
        <f t="shared" si="0"/>
        <v>0</v>
      </c>
      <c r="I40" s="55"/>
      <c r="J40" s="88">
        <v>4</v>
      </c>
      <c r="K40" s="88">
        <v>6</v>
      </c>
      <c r="L40" s="88">
        <v>3</v>
      </c>
      <c r="M40" s="88">
        <v>11</v>
      </c>
      <c r="N40" s="88">
        <v>4</v>
      </c>
      <c r="O40" s="129">
        <f t="shared" si="1"/>
        <v>28</v>
      </c>
      <c r="P40" s="130">
        <f t="shared" si="2"/>
        <v>28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148</v>
      </c>
      <c r="K41" s="117">
        <f>SUM(K42:K45)</f>
        <v>132</v>
      </c>
      <c r="L41" s="117">
        <f>SUM(L42:L45)</f>
        <v>413</v>
      </c>
      <c r="M41" s="117">
        <f>SUM(M42:M45)</f>
        <v>906</v>
      </c>
      <c r="N41" s="117">
        <f>SUM(N42:N45)</f>
        <v>557</v>
      </c>
      <c r="O41" s="118">
        <f t="shared" si="1"/>
        <v>2156</v>
      </c>
      <c r="P41" s="120">
        <f t="shared" si="2"/>
        <v>2156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3</v>
      </c>
      <c r="K42" s="52">
        <v>7</v>
      </c>
      <c r="L42" s="52">
        <v>212</v>
      </c>
      <c r="M42" s="52">
        <v>520</v>
      </c>
      <c r="N42" s="52">
        <v>335</v>
      </c>
      <c r="O42" s="132">
        <f t="shared" si="1"/>
        <v>1077</v>
      </c>
      <c r="P42" s="124">
        <f t="shared" si="2"/>
        <v>1077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139</v>
      </c>
      <c r="K43" s="52">
        <v>114</v>
      </c>
      <c r="L43" s="52">
        <v>152</v>
      </c>
      <c r="M43" s="52">
        <v>220</v>
      </c>
      <c r="N43" s="52">
        <v>90</v>
      </c>
      <c r="O43" s="132">
        <f t="shared" si="1"/>
        <v>715</v>
      </c>
      <c r="P43" s="124">
        <f t="shared" si="2"/>
        <v>715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13</v>
      </c>
      <c r="N44" s="52">
        <v>8</v>
      </c>
      <c r="O44" s="132">
        <f t="shared" si="1"/>
        <v>28</v>
      </c>
      <c r="P44" s="124">
        <f t="shared" si="2"/>
        <v>28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6</v>
      </c>
      <c r="K45" s="54">
        <v>10</v>
      </c>
      <c r="L45" s="54">
        <v>43</v>
      </c>
      <c r="M45" s="54">
        <v>153</v>
      </c>
      <c r="N45" s="54">
        <v>124</v>
      </c>
      <c r="O45" s="134">
        <f t="shared" si="1"/>
        <v>336</v>
      </c>
      <c r="P45" s="126">
        <f t="shared" si="2"/>
        <v>336</v>
      </c>
    </row>
    <row r="46" spans="3:16" ht="30" customHeight="1" thickBot="1">
      <c r="C46" s="188" t="s">
        <v>70</v>
      </c>
      <c r="D46" s="189"/>
      <c r="E46" s="190"/>
      <c r="F46" s="135">
        <f>SUM(F10,F31,F41)</f>
        <v>3135</v>
      </c>
      <c r="G46" s="135">
        <f>SUM(G10,G31,G41)</f>
        <v>2798</v>
      </c>
      <c r="H46" s="136">
        <f t="shared" si="0"/>
        <v>5933</v>
      </c>
      <c r="I46" s="137"/>
      <c r="J46" s="135">
        <f>SUM(J10,J31,J41)</f>
        <v>11769</v>
      </c>
      <c r="K46" s="135">
        <f>SUM(K10,K31,K41)</f>
        <v>7000</v>
      </c>
      <c r="L46" s="135">
        <f>SUM(L10,L31,L41)</f>
        <v>4545</v>
      </c>
      <c r="M46" s="135">
        <f>SUM(M10,M31,M41)</f>
        <v>4563</v>
      </c>
      <c r="N46" s="135">
        <f>SUM(N10,N31,N41)</f>
        <v>2190</v>
      </c>
      <c r="O46" s="136">
        <f t="shared" si="1"/>
        <v>30067</v>
      </c>
      <c r="P46" s="138">
        <f t="shared" si="2"/>
        <v>36000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2717300</v>
      </c>
      <c r="G48" s="117">
        <f>SUM(G49,G55,G58,G63,G67,G68)</f>
        <v>3335725</v>
      </c>
      <c r="H48" s="118">
        <f t="shared" si="0"/>
        <v>6053025</v>
      </c>
      <c r="I48" s="119"/>
      <c r="J48" s="117">
        <f>SUM(J49,J55,J58,J63,J67,J68)</f>
        <v>30642135</v>
      </c>
      <c r="K48" s="117">
        <f>SUM(K49,K55,K58,K63,K67,K68)</f>
        <v>20187503</v>
      </c>
      <c r="L48" s="117">
        <f>SUM(L49,L55,L58,L63,L67,L68)</f>
        <v>16966264</v>
      </c>
      <c r="M48" s="117">
        <f>SUM(M49,M55,M58,M63,M67,M68)</f>
        <v>17220366</v>
      </c>
      <c r="N48" s="117">
        <f>SUM(N49,N55,N58,N63,N67,N68)</f>
        <v>8533867</v>
      </c>
      <c r="O48" s="118">
        <f t="shared" si="1"/>
        <v>93550135</v>
      </c>
      <c r="P48" s="120">
        <f t="shared" si="2"/>
        <v>99603160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367624</v>
      </c>
      <c r="G49" s="121">
        <f>SUM(G50:G54)</f>
        <v>560985</v>
      </c>
      <c r="H49" s="122">
        <f t="shared" si="0"/>
        <v>928609</v>
      </c>
      <c r="I49" s="123"/>
      <c r="J49" s="121">
        <f>SUM(J50:J54)</f>
        <v>6643697</v>
      </c>
      <c r="K49" s="121">
        <f>SUM(K50:K54)</f>
        <v>3811980</v>
      </c>
      <c r="L49" s="121">
        <f>SUM(L50:L54)</f>
        <v>3301253</v>
      </c>
      <c r="M49" s="121">
        <f>SUM(M50:M54)</f>
        <v>3749442</v>
      </c>
      <c r="N49" s="121">
        <f>SUM(N50:N54)</f>
        <v>2925935</v>
      </c>
      <c r="O49" s="122">
        <f t="shared" si="1"/>
        <v>20432307</v>
      </c>
      <c r="P49" s="124">
        <f t="shared" si="2"/>
        <v>21360916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4107545</v>
      </c>
      <c r="K50" s="52">
        <v>2071329</v>
      </c>
      <c r="L50" s="52">
        <v>1996340</v>
      </c>
      <c r="M50" s="52">
        <v>2193996</v>
      </c>
      <c r="N50" s="52">
        <v>1650815</v>
      </c>
      <c r="O50" s="132">
        <f t="shared" si="1"/>
        <v>12020025</v>
      </c>
      <c r="P50" s="124">
        <f t="shared" si="2"/>
        <v>12020025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22">
        <f t="shared" si="0"/>
        <v>0</v>
      </c>
      <c r="I51" s="83"/>
      <c r="J51" s="52">
        <v>11882</v>
      </c>
      <c r="K51" s="52">
        <v>56434</v>
      </c>
      <c r="L51" s="52">
        <v>144048</v>
      </c>
      <c r="M51" s="52">
        <v>274058</v>
      </c>
      <c r="N51" s="52">
        <v>466292</v>
      </c>
      <c r="O51" s="132">
        <f t="shared" si="1"/>
        <v>952714</v>
      </c>
      <c r="P51" s="124">
        <f t="shared" si="2"/>
        <v>952714</v>
      </c>
    </row>
    <row r="52" spans="3:16" ht="30" customHeight="1">
      <c r="C52" s="28"/>
      <c r="D52" s="29"/>
      <c r="E52" s="31" t="s">
        <v>41</v>
      </c>
      <c r="F52" s="52">
        <v>131660</v>
      </c>
      <c r="G52" s="52">
        <v>230957</v>
      </c>
      <c r="H52" s="122">
        <f t="shared" si="0"/>
        <v>362617</v>
      </c>
      <c r="I52" s="83"/>
      <c r="J52" s="52">
        <v>1010652</v>
      </c>
      <c r="K52" s="52">
        <v>700219</v>
      </c>
      <c r="L52" s="52">
        <v>435735</v>
      </c>
      <c r="M52" s="52">
        <v>657706</v>
      </c>
      <c r="N52" s="52">
        <v>491268</v>
      </c>
      <c r="O52" s="132">
        <f t="shared" si="1"/>
        <v>3295580</v>
      </c>
      <c r="P52" s="124">
        <f t="shared" si="2"/>
        <v>3658197</v>
      </c>
    </row>
    <row r="53" spans="3:16" ht="30" customHeight="1">
      <c r="C53" s="28"/>
      <c r="D53" s="29"/>
      <c r="E53" s="31" t="s">
        <v>42</v>
      </c>
      <c r="F53" s="52">
        <v>155987</v>
      </c>
      <c r="G53" s="52">
        <v>246348</v>
      </c>
      <c r="H53" s="122">
        <f t="shared" si="0"/>
        <v>402335</v>
      </c>
      <c r="I53" s="83"/>
      <c r="J53" s="52">
        <v>697157</v>
      </c>
      <c r="K53" s="52">
        <v>436480</v>
      </c>
      <c r="L53" s="52">
        <v>336745</v>
      </c>
      <c r="M53" s="52">
        <v>243521</v>
      </c>
      <c r="N53" s="52">
        <v>152930</v>
      </c>
      <c r="O53" s="132">
        <f t="shared" si="1"/>
        <v>1866833</v>
      </c>
      <c r="P53" s="124">
        <f t="shared" si="2"/>
        <v>2269168</v>
      </c>
    </row>
    <row r="54" spans="3:16" ht="30" customHeight="1">
      <c r="C54" s="28"/>
      <c r="D54" s="29"/>
      <c r="E54" s="31" t="s">
        <v>43</v>
      </c>
      <c r="F54" s="52">
        <v>79977</v>
      </c>
      <c r="G54" s="52">
        <v>83680</v>
      </c>
      <c r="H54" s="122">
        <f t="shared" si="0"/>
        <v>163657</v>
      </c>
      <c r="I54" s="83"/>
      <c r="J54" s="52">
        <v>816461</v>
      </c>
      <c r="K54" s="52">
        <v>547518</v>
      </c>
      <c r="L54" s="52">
        <v>388385</v>
      </c>
      <c r="M54" s="52">
        <v>380161</v>
      </c>
      <c r="N54" s="52">
        <v>164630</v>
      </c>
      <c r="O54" s="132">
        <f t="shared" si="1"/>
        <v>2297155</v>
      </c>
      <c r="P54" s="124">
        <f t="shared" si="2"/>
        <v>2460812</v>
      </c>
    </row>
    <row r="55" spans="3:16" ht="30" customHeight="1">
      <c r="C55" s="28"/>
      <c r="D55" s="32" t="s">
        <v>44</v>
      </c>
      <c r="E55" s="33"/>
      <c r="F55" s="121">
        <f>SUM(F56:F57)</f>
        <v>905062</v>
      </c>
      <c r="G55" s="121">
        <f>SUM(G56:G57)</f>
        <v>1271975</v>
      </c>
      <c r="H55" s="122">
        <f t="shared" si="0"/>
        <v>2177037</v>
      </c>
      <c r="I55" s="123"/>
      <c r="J55" s="121">
        <f>SUM(J56:J57)</f>
        <v>15393214</v>
      </c>
      <c r="K55" s="121">
        <f>SUM(K56:K57)</f>
        <v>10121338</v>
      </c>
      <c r="L55" s="121">
        <f>SUM(L56:L57)</f>
        <v>6866990</v>
      </c>
      <c r="M55" s="121">
        <f>SUM(M56:M57)</f>
        <v>6911351</v>
      </c>
      <c r="N55" s="121">
        <f>SUM(N56:N57)</f>
        <v>2928129</v>
      </c>
      <c r="O55" s="122">
        <f t="shared" si="1"/>
        <v>42221022</v>
      </c>
      <c r="P55" s="124">
        <f t="shared" si="2"/>
        <v>44398059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12713083</v>
      </c>
      <c r="K56" s="52">
        <v>8446026</v>
      </c>
      <c r="L56" s="52">
        <v>5711717</v>
      </c>
      <c r="M56" s="52">
        <f>6116278+2830</f>
        <v>6119108</v>
      </c>
      <c r="N56" s="52">
        <v>2706966</v>
      </c>
      <c r="O56" s="122">
        <f t="shared" si="1"/>
        <v>35696900</v>
      </c>
      <c r="P56" s="124">
        <f t="shared" si="2"/>
        <v>35696900</v>
      </c>
    </row>
    <row r="57" spans="3:16" ht="30" customHeight="1">
      <c r="C57" s="28"/>
      <c r="D57" s="29"/>
      <c r="E57" s="31" t="s">
        <v>46</v>
      </c>
      <c r="F57" s="52">
        <v>905062</v>
      </c>
      <c r="G57" s="52">
        <v>1271975</v>
      </c>
      <c r="H57" s="122">
        <f t="shared" si="0"/>
        <v>2177037</v>
      </c>
      <c r="I57" s="83"/>
      <c r="J57" s="52">
        <v>2680131</v>
      </c>
      <c r="K57" s="52">
        <v>1675312</v>
      </c>
      <c r="L57" s="52">
        <v>1155273</v>
      </c>
      <c r="M57" s="52">
        <v>792243</v>
      </c>
      <c r="N57" s="52">
        <v>221163</v>
      </c>
      <c r="O57" s="122">
        <f t="shared" si="1"/>
        <v>6524122</v>
      </c>
      <c r="P57" s="124">
        <f t="shared" si="2"/>
        <v>8701159</v>
      </c>
    </row>
    <row r="58" spans="3:16" ht="30" customHeight="1">
      <c r="C58" s="28"/>
      <c r="D58" s="32" t="s">
        <v>47</v>
      </c>
      <c r="E58" s="33"/>
      <c r="F58" s="121">
        <f>SUM(F59:F62)</f>
        <v>46946</v>
      </c>
      <c r="G58" s="121">
        <f>SUM(G59:G62)</f>
        <v>44695</v>
      </c>
      <c r="H58" s="122">
        <f t="shared" si="0"/>
        <v>91641</v>
      </c>
      <c r="I58" s="123"/>
      <c r="J58" s="121">
        <f>SUM(J59:J62)</f>
        <v>1067054</v>
      </c>
      <c r="K58" s="121">
        <f>SUM(K59:K62)</f>
        <v>1007425</v>
      </c>
      <c r="L58" s="121">
        <f>SUM(L59:L62)</f>
        <v>2552184</v>
      </c>
      <c r="M58" s="121">
        <f>SUM(M59:M62)</f>
        <v>2636525</v>
      </c>
      <c r="N58" s="121">
        <f>SUM(N59:N62)</f>
        <v>1079077</v>
      </c>
      <c r="O58" s="122">
        <f t="shared" si="1"/>
        <v>8342265</v>
      </c>
      <c r="P58" s="124">
        <f t="shared" si="2"/>
        <v>8433906</v>
      </c>
    </row>
    <row r="59" spans="3:16" ht="30" customHeight="1">
      <c r="C59" s="28"/>
      <c r="D59" s="29"/>
      <c r="E59" s="31" t="s">
        <v>48</v>
      </c>
      <c r="F59" s="52">
        <v>35021</v>
      </c>
      <c r="G59" s="52">
        <v>36455</v>
      </c>
      <c r="H59" s="122">
        <f t="shared" si="0"/>
        <v>71476</v>
      </c>
      <c r="I59" s="83"/>
      <c r="J59" s="52">
        <v>817863</v>
      </c>
      <c r="K59" s="52">
        <v>884630</v>
      </c>
      <c r="L59" s="52">
        <v>2335552</v>
      </c>
      <c r="M59" s="52">
        <f>2521469+7378</f>
        <v>2528847</v>
      </c>
      <c r="N59" s="52">
        <v>1031462</v>
      </c>
      <c r="O59" s="122">
        <f t="shared" si="1"/>
        <v>7598354</v>
      </c>
      <c r="P59" s="124">
        <f t="shared" si="2"/>
        <v>7669830</v>
      </c>
    </row>
    <row r="60" spans="3:16" ht="30" customHeight="1">
      <c r="C60" s="28"/>
      <c r="D60" s="29"/>
      <c r="E60" s="34" t="s">
        <v>49</v>
      </c>
      <c r="F60" s="52">
        <v>11925</v>
      </c>
      <c r="G60" s="52">
        <v>8240</v>
      </c>
      <c r="H60" s="122">
        <f t="shared" si="0"/>
        <v>20165</v>
      </c>
      <c r="I60" s="83"/>
      <c r="J60" s="52">
        <v>249191</v>
      </c>
      <c r="K60" s="52">
        <v>122795</v>
      </c>
      <c r="L60" s="52">
        <v>216632</v>
      </c>
      <c r="M60" s="52">
        <v>107678</v>
      </c>
      <c r="N60" s="52">
        <v>47615</v>
      </c>
      <c r="O60" s="122">
        <f t="shared" si="1"/>
        <v>743911</v>
      </c>
      <c r="P60" s="124">
        <f t="shared" si="2"/>
        <v>764076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610409</v>
      </c>
      <c r="G63" s="121">
        <f>SUM(G64)</f>
        <v>781458</v>
      </c>
      <c r="H63" s="122">
        <f t="shared" si="0"/>
        <v>1391867</v>
      </c>
      <c r="I63" s="123"/>
      <c r="J63" s="121">
        <f>SUM(J64)</f>
        <v>1539449</v>
      </c>
      <c r="K63" s="121">
        <f>SUM(K64)</f>
        <v>1955837</v>
      </c>
      <c r="L63" s="121">
        <f>SUM(L64)</f>
        <v>1323102</v>
      </c>
      <c r="M63" s="121">
        <f>SUM(M64)</f>
        <v>1186020</v>
      </c>
      <c r="N63" s="121">
        <f>SUM(N64)</f>
        <v>629331</v>
      </c>
      <c r="O63" s="122">
        <f t="shared" si="1"/>
        <v>6633739</v>
      </c>
      <c r="P63" s="124">
        <f t="shared" si="2"/>
        <v>8025606</v>
      </c>
    </row>
    <row r="64" spans="3:16" ht="30" customHeight="1">
      <c r="C64" s="28"/>
      <c r="D64" s="29"/>
      <c r="E64" s="34" t="s">
        <v>52</v>
      </c>
      <c r="F64" s="52">
        <v>610409</v>
      </c>
      <c r="G64" s="52">
        <v>781458</v>
      </c>
      <c r="H64" s="122">
        <f t="shared" si="0"/>
        <v>1391867</v>
      </c>
      <c r="I64" s="83"/>
      <c r="J64" s="52">
        <v>1539449</v>
      </c>
      <c r="K64" s="52">
        <v>1955837</v>
      </c>
      <c r="L64" s="52">
        <v>1323102</v>
      </c>
      <c r="M64" s="52">
        <f>1184620+1400</f>
        <v>1186020</v>
      </c>
      <c r="N64" s="52">
        <v>629331</v>
      </c>
      <c r="O64" s="122">
        <f t="shared" si="1"/>
        <v>6633739</v>
      </c>
      <c r="P64" s="124">
        <f t="shared" si="2"/>
        <v>8025606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160775</v>
      </c>
      <c r="G67" s="52">
        <v>140392</v>
      </c>
      <c r="H67" s="122">
        <f t="shared" si="0"/>
        <v>301167</v>
      </c>
      <c r="I67" s="83"/>
      <c r="J67" s="52">
        <v>1510430</v>
      </c>
      <c r="K67" s="52">
        <v>893791</v>
      </c>
      <c r="L67" s="52">
        <v>1326171</v>
      </c>
      <c r="M67" s="52">
        <v>1455780</v>
      </c>
      <c r="N67" s="52">
        <v>446741</v>
      </c>
      <c r="O67" s="122">
        <f t="shared" si="1"/>
        <v>5632913</v>
      </c>
      <c r="P67" s="124">
        <f t="shared" si="2"/>
        <v>5934080</v>
      </c>
    </row>
    <row r="68" spans="3:16" ht="30" customHeight="1" thickBot="1">
      <c r="C68" s="38"/>
      <c r="D68" s="39" t="s">
        <v>56</v>
      </c>
      <c r="E68" s="40"/>
      <c r="F68" s="54">
        <v>626484</v>
      </c>
      <c r="G68" s="54">
        <v>536220</v>
      </c>
      <c r="H68" s="125">
        <f t="shared" si="0"/>
        <v>1162704</v>
      </c>
      <c r="I68" s="84"/>
      <c r="J68" s="54">
        <v>4488291</v>
      </c>
      <c r="K68" s="54">
        <v>2397132</v>
      </c>
      <c r="L68" s="54">
        <v>1596564</v>
      </c>
      <c r="M68" s="54">
        <f>1278252+2996</f>
        <v>1281248</v>
      </c>
      <c r="N68" s="54">
        <v>524654</v>
      </c>
      <c r="O68" s="125">
        <f t="shared" si="1"/>
        <v>10287889</v>
      </c>
      <c r="P68" s="126">
        <f t="shared" si="2"/>
        <v>11450593</v>
      </c>
    </row>
    <row r="69" spans="3:16" ht="30" customHeight="1">
      <c r="C69" s="25" t="s">
        <v>57</v>
      </c>
      <c r="D69" s="41"/>
      <c r="E69" s="42"/>
      <c r="F69" s="117">
        <f>SUM(F70:F78)</f>
        <v>109121</v>
      </c>
      <c r="G69" s="117">
        <f>SUM(G70:G78)</f>
        <v>196334</v>
      </c>
      <c r="H69" s="118">
        <f t="shared" si="0"/>
        <v>305455</v>
      </c>
      <c r="I69" s="119"/>
      <c r="J69" s="117">
        <f>SUM(J70:J78)</f>
        <v>12720953</v>
      </c>
      <c r="K69" s="117">
        <f>SUM(K70:K78)</f>
        <v>10803360</v>
      </c>
      <c r="L69" s="117">
        <f>SUM(L70:L78)</f>
        <v>11436077</v>
      </c>
      <c r="M69" s="117">
        <f>SUM(M70:M78)</f>
        <v>15374634</v>
      </c>
      <c r="N69" s="117">
        <f>SUM(N70:N78)</f>
        <v>7786472</v>
      </c>
      <c r="O69" s="118">
        <f t="shared" si="1"/>
        <v>58121496</v>
      </c>
      <c r="P69" s="120">
        <f t="shared" si="2"/>
        <v>58426951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27">
        <f t="shared" si="0"/>
        <v>0</v>
      </c>
      <c r="I70" s="53"/>
      <c r="J70" s="87">
        <v>870647</v>
      </c>
      <c r="K70" s="87">
        <v>1734837</v>
      </c>
      <c r="L70" s="87">
        <v>1829956</v>
      </c>
      <c r="M70" s="87">
        <v>1838430</v>
      </c>
      <c r="N70" s="87">
        <v>546871</v>
      </c>
      <c r="O70" s="127">
        <f t="shared" si="1"/>
        <v>6820741</v>
      </c>
      <c r="P70" s="128">
        <f t="shared" si="2"/>
        <v>6820741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5972302</v>
      </c>
      <c r="K72" s="52">
        <v>4120667</v>
      </c>
      <c r="L72" s="52">
        <v>2521392</v>
      </c>
      <c r="M72" s="52">
        <v>1824333</v>
      </c>
      <c r="N72" s="52">
        <v>771113</v>
      </c>
      <c r="O72" s="122">
        <f t="shared" si="1"/>
        <v>15209807</v>
      </c>
      <c r="P72" s="124">
        <f t="shared" si="2"/>
        <v>15209807</v>
      </c>
    </row>
    <row r="73" spans="3:16" ht="30" customHeight="1">
      <c r="C73" s="28"/>
      <c r="D73" s="36" t="s">
        <v>60</v>
      </c>
      <c r="E73" s="37"/>
      <c r="F73" s="52">
        <v>6161</v>
      </c>
      <c r="G73" s="52">
        <v>8799</v>
      </c>
      <c r="H73" s="121">
        <f t="shared" si="0"/>
        <v>14960</v>
      </c>
      <c r="I73" s="83"/>
      <c r="J73" s="52">
        <v>432052</v>
      </c>
      <c r="K73" s="52">
        <v>350155</v>
      </c>
      <c r="L73" s="52">
        <v>524236</v>
      </c>
      <c r="M73" s="52">
        <v>718441</v>
      </c>
      <c r="N73" s="52">
        <v>368273</v>
      </c>
      <c r="O73" s="122">
        <f t="shared" si="1"/>
        <v>2393157</v>
      </c>
      <c r="P73" s="124">
        <f t="shared" si="2"/>
        <v>2408117</v>
      </c>
    </row>
    <row r="74" spans="3:16" ht="30" customHeight="1">
      <c r="C74" s="28"/>
      <c r="D74" s="36" t="s">
        <v>61</v>
      </c>
      <c r="E74" s="37"/>
      <c r="F74" s="52">
        <v>102960</v>
      </c>
      <c r="G74" s="52">
        <v>134231</v>
      </c>
      <c r="H74" s="121">
        <f t="shared" si="0"/>
        <v>237191</v>
      </c>
      <c r="I74" s="83"/>
      <c r="J74" s="52">
        <v>1368267</v>
      </c>
      <c r="K74" s="52">
        <v>1235363</v>
      </c>
      <c r="L74" s="52">
        <v>1314985</v>
      </c>
      <c r="M74" s="52">
        <v>860144</v>
      </c>
      <c r="N74" s="52">
        <v>220952</v>
      </c>
      <c r="O74" s="122">
        <f t="shared" si="1"/>
        <v>4999711</v>
      </c>
      <c r="P74" s="124">
        <f t="shared" si="2"/>
        <v>5236902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53304</v>
      </c>
      <c r="H75" s="121">
        <f aca="true" t="shared" si="3" ref="H75:H84">SUM(F75:G75)</f>
        <v>53304</v>
      </c>
      <c r="I75" s="53"/>
      <c r="J75" s="52">
        <v>4014408</v>
      </c>
      <c r="K75" s="52">
        <v>3128138</v>
      </c>
      <c r="L75" s="52">
        <v>2456009</v>
      </c>
      <c r="M75" s="52">
        <v>1443114</v>
      </c>
      <c r="N75" s="52">
        <v>695253</v>
      </c>
      <c r="O75" s="122">
        <f aca="true" t="shared" si="4" ref="O75:O84">SUM(I75:N75)</f>
        <v>11736922</v>
      </c>
      <c r="P75" s="124">
        <f aca="true" t="shared" si="5" ref="P75:P84">SUM(O75,H75)</f>
        <v>11790226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185"/>
      <c r="F77" s="52">
        <v>0</v>
      </c>
      <c r="G77" s="52">
        <v>0</v>
      </c>
      <c r="H77" s="122">
        <f t="shared" si="3"/>
        <v>0</v>
      </c>
      <c r="I77" s="53"/>
      <c r="J77" s="52">
        <v>0</v>
      </c>
      <c r="K77" s="52">
        <v>113303</v>
      </c>
      <c r="L77" s="52">
        <v>2711877</v>
      </c>
      <c r="M77" s="52">
        <v>8353686</v>
      </c>
      <c r="N77" s="52">
        <v>5029863</v>
      </c>
      <c r="O77" s="122">
        <f t="shared" si="4"/>
        <v>16208729</v>
      </c>
      <c r="P77" s="124">
        <f t="shared" si="5"/>
        <v>16208729</v>
      </c>
    </row>
    <row r="78" spans="3:16" ht="30" customHeight="1" thickBot="1">
      <c r="C78" s="38"/>
      <c r="D78" s="186" t="s">
        <v>65</v>
      </c>
      <c r="E78" s="187"/>
      <c r="F78" s="88">
        <v>0</v>
      </c>
      <c r="G78" s="88">
        <v>0</v>
      </c>
      <c r="H78" s="129">
        <f t="shared" si="3"/>
        <v>0</v>
      </c>
      <c r="I78" s="55"/>
      <c r="J78" s="88">
        <v>63277</v>
      </c>
      <c r="K78" s="88">
        <v>120897</v>
      </c>
      <c r="L78" s="88">
        <v>77622</v>
      </c>
      <c r="M78" s="88">
        <v>336486</v>
      </c>
      <c r="N78" s="88">
        <v>154147</v>
      </c>
      <c r="O78" s="129">
        <f t="shared" si="4"/>
        <v>752429</v>
      </c>
      <c r="P78" s="130">
        <f t="shared" si="5"/>
        <v>752429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3921895</v>
      </c>
      <c r="K79" s="117">
        <f>SUM(K80:K83)</f>
        <v>3611421</v>
      </c>
      <c r="L79" s="117">
        <f>SUM(L80:L83)</f>
        <v>11821419</v>
      </c>
      <c r="M79" s="117">
        <f>SUM(M80:M83)</f>
        <v>28679479</v>
      </c>
      <c r="N79" s="117">
        <f>SUM(N80:N83)</f>
        <v>18778974</v>
      </c>
      <c r="O79" s="118">
        <f t="shared" si="4"/>
        <v>66813188</v>
      </c>
      <c r="P79" s="120">
        <f t="shared" si="5"/>
        <v>66813188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71838</v>
      </c>
      <c r="K80" s="52">
        <v>169722</v>
      </c>
      <c r="L80" s="52">
        <v>5742999</v>
      </c>
      <c r="M80" s="52">
        <v>15131178</v>
      </c>
      <c r="N80" s="52">
        <v>10240484</v>
      </c>
      <c r="O80" s="132">
        <f t="shared" si="4"/>
        <v>31356221</v>
      </c>
      <c r="P80" s="124">
        <f t="shared" si="5"/>
        <v>31356221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3698114</v>
      </c>
      <c r="K81" s="52">
        <v>3134474</v>
      </c>
      <c r="L81" s="52">
        <v>4560323</v>
      </c>
      <c r="M81" s="52">
        <v>7243115</v>
      </c>
      <c r="N81" s="52">
        <v>3121364</v>
      </c>
      <c r="O81" s="132">
        <f t="shared" si="4"/>
        <v>21757390</v>
      </c>
      <c r="P81" s="124">
        <f t="shared" si="5"/>
        <v>21757390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24646</v>
      </c>
      <c r="L82" s="52">
        <v>160486</v>
      </c>
      <c r="M82" s="52">
        <v>408617</v>
      </c>
      <c r="N82" s="52">
        <v>284676</v>
      </c>
      <c r="O82" s="132">
        <f t="shared" si="4"/>
        <v>878425</v>
      </c>
      <c r="P82" s="124">
        <f t="shared" si="5"/>
        <v>878425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151943</v>
      </c>
      <c r="K83" s="54">
        <v>282579</v>
      </c>
      <c r="L83" s="54">
        <v>1357611</v>
      </c>
      <c r="M83" s="54">
        <v>5896569</v>
      </c>
      <c r="N83" s="54">
        <v>5132450</v>
      </c>
      <c r="O83" s="134">
        <f t="shared" si="4"/>
        <v>12821152</v>
      </c>
      <c r="P83" s="126">
        <f t="shared" si="5"/>
        <v>12821152</v>
      </c>
    </row>
    <row r="84" spans="3:16" ht="30" customHeight="1" thickBot="1">
      <c r="C84" s="188" t="s">
        <v>70</v>
      </c>
      <c r="D84" s="189"/>
      <c r="E84" s="189"/>
      <c r="F84" s="135">
        <f>SUM(F48,F69,F79)</f>
        <v>2826421</v>
      </c>
      <c r="G84" s="135">
        <f>SUM(G48,G69,G79)</f>
        <v>3532059</v>
      </c>
      <c r="H84" s="136">
        <f t="shared" si="3"/>
        <v>6358480</v>
      </c>
      <c r="I84" s="137"/>
      <c r="J84" s="135">
        <f>SUM(J48,J69,J79)</f>
        <v>47284983</v>
      </c>
      <c r="K84" s="135">
        <f>SUM(K48,K69,K79)</f>
        <v>34602284</v>
      </c>
      <c r="L84" s="135">
        <f>SUM(L48,L69,L79)</f>
        <v>40223760</v>
      </c>
      <c r="M84" s="135">
        <f>SUM(M48,M69,M79)</f>
        <v>61274479</v>
      </c>
      <c r="N84" s="135">
        <f>SUM(N48,N69,N79)</f>
        <v>35099313</v>
      </c>
      <c r="O84" s="136">
        <f t="shared" si="4"/>
        <v>218484819</v>
      </c>
      <c r="P84" s="138">
        <f t="shared" si="5"/>
        <v>224843299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103"/>
      <c r="O1" s="4"/>
    </row>
    <row r="2" spans="5:16" ht="30" customHeight="1">
      <c r="E2" s="5"/>
      <c r="G2" s="156" t="s">
        <v>92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32719954</v>
      </c>
      <c r="G10" s="117">
        <f>SUM(G11,G17,G20,G25,G29,G30)</f>
        <v>35428452</v>
      </c>
      <c r="H10" s="118">
        <f>SUM(F10:G10)</f>
        <v>68148406</v>
      </c>
      <c r="I10" s="119"/>
      <c r="J10" s="117">
        <f>SUM(J11,J17,J20,J25,J29,J30)</f>
        <v>309174476</v>
      </c>
      <c r="K10" s="117">
        <f>SUM(K11,K17,K20,K25,K29,K30)</f>
        <v>203524893</v>
      </c>
      <c r="L10" s="117">
        <f>SUM(L11,L17,L20,L25,L29,L30)</f>
        <v>171201341</v>
      </c>
      <c r="M10" s="117">
        <f>SUM(M11,M17,M20,M25,M29,M30)</f>
        <v>173359850</v>
      </c>
      <c r="N10" s="117">
        <f>SUM(N11,N17,N20,N25,N29,N30)</f>
        <v>85700682</v>
      </c>
      <c r="O10" s="118">
        <f>SUM(I10:N10)</f>
        <v>942961242</v>
      </c>
      <c r="P10" s="120">
        <f>SUM(O10,H10)</f>
        <v>1011109648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3676240</v>
      </c>
      <c r="G11" s="121">
        <f>SUM(G12:G16)</f>
        <v>5609850</v>
      </c>
      <c r="H11" s="122">
        <f aca="true" t="shared" si="0" ref="H11:H74">SUM(F11:G11)</f>
        <v>9286090</v>
      </c>
      <c r="I11" s="123"/>
      <c r="J11" s="121">
        <f>SUM(J12:J16)</f>
        <v>66513128</v>
      </c>
      <c r="K11" s="121">
        <f>SUM(K12:K16)</f>
        <v>38156930</v>
      </c>
      <c r="L11" s="121">
        <f>SUM(L12:L16)</f>
        <v>33072571</v>
      </c>
      <c r="M11" s="121">
        <f>SUM(M12:M16)</f>
        <v>37552647</v>
      </c>
      <c r="N11" s="121">
        <f>SUM(N12:N16)</f>
        <v>29481105</v>
      </c>
      <c r="O11" s="122">
        <f aca="true" t="shared" si="1" ref="O11:O74">SUM(I11:N11)</f>
        <v>204776381</v>
      </c>
      <c r="P11" s="124">
        <f aca="true" t="shared" si="2" ref="P11:P74">SUM(O11,H11)</f>
        <v>214062471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83"/>
      <c r="J12" s="52">
        <v>41145619</v>
      </c>
      <c r="K12" s="52">
        <v>20744642</v>
      </c>
      <c r="L12" s="52">
        <v>20012277</v>
      </c>
      <c r="M12" s="52">
        <v>21984783</v>
      </c>
      <c r="N12" s="52">
        <v>16648224</v>
      </c>
      <c r="O12" s="122">
        <f t="shared" si="1"/>
        <v>120535545</v>
      </c>
      <c r="P12" s="124">
        <f t="shared" si="2"/>
        <v>120535545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22">
        <f t="shared" si="0"/>
        <v>0</v>
      </c>
      <c r="I13" s="83"/>
      <c r="J13" s="52">
        <v>118820</v>
      </c>
      <c r="K13" s="52">
        <v>565487</v>
      </c>
      <c r="L13" s="52">
        <v>1445899</v>
      </c>
      <c r="M13" s="52">
        <v>2746889</v>
      </c>
      <c r="N13" s="52">
        <v>4730220</v>
      </c>
      <c r="O13" s="122">
        <f t="shared" si="1"/>
        <v>9607315</v>
      </c>
      <c r="P13" s="124">
        <f t="shared" si="2"/>
        <v>9607315</v>
      </c>
    </row>
    <row r="14" spans="3:16" ht="30" customHeight="1">
      <c r="C14" s="28"/>
      <c r="D14" s="29"/>
      <c r="E14" s="31" t="s">
        <v>41</v>
      </c>
      <c r="F14" s="52">
        <v>1316600</v>
      </c>
      <c r="G14" s="52">
        <v>2309570</v>
      </c>
      <c r="H14" s="122">
        <f t="shared" si="0"/>
        <v>3626170</v>
      </c>
      <c r="I14" s="83"/>
      <c r="J14" s="52">
        <v>10112509</v>
      </c>
      <c r="K14" s="52">
        <v>7004184</v>
      </c>
      <c r="L14" s="52">
        <v>4361784</v>
      </c>
      <c r="M14" s="52">
        <v>6584155</v>
      </c>
      <c r="N14" s="52">
        <v>4927061</v>
      </c>
      <c r="O14" s="122">
        <f t="shared" si="1"/>
        <v>32989693</v>
      </c>
      <c r="P14" s="124">
        <f t="shared" si="2"/>
        <v>36615863</v>
      </c>
    </row>
    <row r="15" spans="3:16" ht="30" customHeight="1">
      <c r="C15" s="28"/>
      <c r="D15" s="29"/>
      <c r="E15" s="31" t="s">
        <v>42</v>
      </c>
      <c r="F15" s="52">
        <v>1559870</v>
      </c>
      <c r="G15" s="52">
        <v>2463480</v>
      </c>
      <c r="H15" s="122">
        <f t="shared" si="0"/>
        <v>4023350</v>
      </c>
      <c r="I15" s="83"/>
      <c r="J15" s="52">
        <v>6971570</v>
      </c>
      <c r="K15" s="52">
        <v>4367437</v>
      </c>
      <c r="L15" s="52">
        <v>3368761</v>
      </c>
      <c r="M15" s="52">
        <v>2435210</v>
      </c>
      <c r="N15" s="52">
        <v>1529300</v>
      </c>
      <c r="O15" s="122">
        <f t="shared" si="1"/>
        <v>18672278</v>
      </c>
      <c r="P15" s="124">
        <f t="shared" si="2"/>
        <v>22695628</v>
      </c>
    </row>
    <row r="16" spans="3:16" ht="30" customHeight="1">
      <c r="C16" s="28"/>
      <c r="D16" s="29"/>
      <c r="E16" s="31" t="s">
        <v>43</v>
      </c>
      <c r="F16" s="52">
        <v>799770</v>
      </c>
      <c r="G16" s="52">
        <v>836800</v>
      </c>
      <c r="H16" s="122">
        <f t="shared" si="0"/>
        <v>1636570</v>
      </c>
      <c r="I16" s="83"/>
      <c r="J16" s="52">
        <v>8164610</v>
      </c>
      <c r="K16" s="52">
        <v>5475180</v>
      </c>
      <c r="L16" s="52">
        <v>3883850</v>
      </c>
      <c r="M16" s="52">
        <v>3801610</v>
      </c>
      <c r="N16" s="52">
        <v>1646300</v>
      </c>
      <c r="O16" s="122">
        <f t="shared" si="1"/>
        <v>22971550</v>
      </c>
      <c r="P16" s="124">
        <f t="shared" si="2"/>
        <v>24608120</v>
      </c>
    </row>
    <row r="17" spans="3:16" ht="30" customHeight="1">
      <c r="C17" s="28"/>
      <c r="D17" s="32" t="s">
        <v>44</v>
      </c>
      <c r="E17" s="33"/>
      <c r="F17" s="121">
        <f>SUM(F18:F19)</f>
        <v>9051471</v>
      </c>
      <c r="G17" s="121">
        <f>SUM(G18:G19)</f>
        <v>12719750</v>
      </c>
      <c r="H17" s="122">
        <f t="shared" si="0"/>
        <v>21771221</v>
      </c>
      <c r="I17" s="123"/>
      <c r="J17" s="121">
        <f>SUM(J18:J19)</f>
        <v>153992930</v>
      </c>
      <c r="K17" s="121">
        <f>SUM(K18:K19)</f>
        <v>101240491</v>
      </c>
      <c r="L17" s="121">
        <f>SUM(L18:L19)</f>
        <v>68682702</v>
      </c>
      <c r="M17" s="121">
        <f>SUM(M18:M19)</f>
        <v>69136781</v>
      </c>
      <c r="N17" s="121">
        <f>SUM(N18:N19)</f>
        <v>29291136</v>
      </c>
      <c r="O17" s="122">
        <f t="shared" si="1"/>
        <v>422344040</v>
      </c>
      <c r="P17" s="124">
        <f t="shared" si="2"/>
        <v>444115261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127187167</v>
      </c>
      <c r="K18" s="52">
        <v>84475873</v>
      </c>
      <c r="L18" s="52">
        <v>57129972</v>
      </c>
      <c r="M18" s="52">
        <f>61184752+28300</f>
        <v>61213052</v>
      </c>
      <c r="N18" s="52">
        <v>27079506</v>
      </c>
      <c r="O18" s="122">
        <f t="shared" si="1"/>
        <v>357085570</v>
      </c>
      <c r="P18" s="124">
        <f t="shared" si="2"/>
        <v>357085570</v>
      </c>
    </row>
    <row r="19" spans="3:16" ht="30" customHeight="1">
      <c r="C19" s="28"/>
      <c r="D19" s="29"/>
      <c r="E19" s="31" t="s">
        <v>46</v>
      </c>
      <c r="F19" s="52">
        <v>9051471</v>
      </c>
      <c r="G19" s="52">
        <v>12719750</v>
      </c>
      <c r="H19" s="122">
        <f t="shared" si="0"/>
        <v>21771221</v>
      </c>
      <c r="I19" s="83"/>
      <c r="J19" s="52">
        <v>26805763</v>
      </c>
      <c r="K19" s="52">
        <v>16764618</v>
      </c>
      <c r="L19" s="52">
        <v>11552730</v>
      </c>
      <c r="M19" s="52">
        <v>7923729</v>
      </c>
      <c r="N19" s="52">
        <v>2211630</v>
      </c>
      <c r="O19" s="122">
        <f t="shared" si="1"/>
        <v>65258470</v>
      </c>
      <c r="P19" s="124">
        <f t="shared" si="2"/>
        <v>87029691</v>
      </c>
    </row>
    <row r="20" spans="3:16" ht="30" customHeight="1">
      <c r="C20" s="28"/>
      <c r="D20" s="32" t="s">
        <v>47</v>
      </c>
      <c r="E20" s="33"/>
      <c r="F20" s="121">
        <f>SUM(F21:F24)</f>
        <v>469460</v>
      </c>
      <c r="G20" s="121">
        <f>SUM(G21:G24)</f>
        <v>446950</v>
      </c>
      <c r="H20" s="122">
        <f t="shared" si="0"/>
        <v>916410</v>
      </c>
      <c r="I20" s="123"/>
      <c r="J20" s="121">
        <f>SUM(J21:J24)</f>
        <v>10691937</v>
      </c>
      <c r="K20" s="121">
        <f>SUM(K21:K24)</f>
        <v>10070803</v>
      </c>
      <c r="L20" s="121">
        <f>SUM(L21:L24)</f>
        <v>25522671</v>
      </c>
      <c r="M20" s="121">
        <f>SUM(M21:M24)</f>
        <v>26368447</v>
      </c>
      <c r="N20" s="121">
        <f>SUM(N21:N24)</f>
        <v>10790770</v>
      </c>
      <c r="O20" s="122">
        <f t="shared" si="1"/>
        <v>83444628</v>
      </c>
      <c r="P20" s="124">
        <f t="shared" si="2"/>
        <v>84361038</v>
      </c>
    </row>
    <row r="21" spans="3:16" ht="30" customHeight="1">
      <c r="C21" s="28"/>
      <c r="D21" s="29"/>
      <c r="E21" s="31" t="s">
        <v>48</v>
      </c>
      <c r="F21" s="52">
        <v>350210</v>
      </c>
      <c r="G21" s="52">
        <v>364550</v>
      </c>
      <c r="H21" s="122">
        <f t="shared" si="0"/>
        <v>714760</v>
      </c>
      <c r="I21" s="83"/>
      <c r="J21" s="52">
        <v>8200027</v>
      </c>
      <c r="K21" s="52">
        <v>8842853</v>
      </c>
      <c r="L21" s="52">
        <v>23356351</v>
      </c>
      <c r="M21" s="52">
        <f>25217887+73780</f>
        <v>25291667</v>
      </c>
      <c r="N21" s="52">
        <v>10314620</v>
      </c>
      <c r="O21" s="122">
        <f t="shared" si="1"/>
        <v>76005518</v>
      </c>
      <c r="P21" s="124">
        <f t="shared" si="2"/>
        <v>76720278</v>
      </c>
    </row>
    <row r="22" spans="3:16" ht="30" customHeight="1">
      <c r="C22" s="28"/>
      <c r="D22" s="29"/>
      <c r="E22" s="34" t="s">
        <v>49</v>
      </c>
      <c r="F22" s="52">
        <v>119250</v>
      </c>
      <c r="G22" s="52">
        <v>82400</v>
      </c>
      <c r="H22" s="122">
        <f t="shared" si="0"/>
        <v>201650</v>
      </c>
      <c r="I22" s="83"/>
      <c r="J22" s="52">
        <v>2491910</v>
      </c>
      <c r="K22" s="52">
        <v>1227950</v>
      </c>
      <c r="L22" s="52">
        <v>2166320</v>
      </c>
      <c r="M22" s="52">
        <v>1076780</v>
      </c>
      <c r="N22" s="52">
        <v>476150</v>
      </c>
      <c r="O22" s="122">
        <f t="shared" si="1"/>
        <v>7439110</v>
      </c>
      <c r="P22" s="124">
        <f t="shared" si="2"/>
        <v>7640760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11631796</v>
      </c>
      <c r="G25" s="121">
        <f>SUM(G26:G28)</f>
        <v>9875588</v>
      </c>
      <c r="H25" s="122">
        <f t="shared" si="0"/>
        <v>21507384</v>
      </c>
      <c r="I25" s="123"/>
      <c r="J25" s="121">
        <f>SUM(J26:J28)</f>
        <v>17791595</v>
      </c>
      <c r="K25" s="121">
        <f>SUM(K26:K28)</f>
        <v>21064843</v>
      </c>
      <c r="L25" s="121">
        <f>SUM(L26:L28)</f>
        <v>14619067</v>
      </c>
      <c r="M25" s="121">
        <f>SUM(M26:M28)</f>
        <v>12786731</v>
      </c>
      <c r="N25" s="121">
        <f>SUM(N26:N28)</f>
        <v>6397736</v>
      </c>
      <c r="O25" s="122">
        <f t="shared" si="1"/>
        <v>72659972</v>
      </c>
      <c r="P25" s="124">
        <f t="shared" si="2"/>
        <v>94167356</v>
      </c>
    </row>
    <row r="26" spans="3:16" ht="30" customHeight="1">
      <c r="C26" s="28"/>
      <c r="D26" s="29"/>
      <c r="E26" s="34" t="s">
        <v>52</v>
      </c>
      <c r="F26" s="52">
        <v>6104090</v>
      </c>
      <c r="G26" s="52">
        <v>7814580</v>
      </c>
      <c r="H26" s="122">
        <f t="shared" si="0"/>
        <v>13918670</v>
      </c>
      <c r="I26" s="83"/>
      <c r="J26" s="52">
        <v>15394490</v>
      </c>
      <c r="K26" s="52">
        <v>19558370</v>
      </c>
      <c r="L26" s="52">
        <v>13231020</v>
      </c>
      <c r="M26" s="52">
        <f>11846200+14000</f>
        <v>11860200</v>
      </c>
      <c r="N26" s="52">
        <v>6293310</v>
      </c>
      <c r="O26" s="122">
        <f t="shared" si="1"/>
        <v>66337390</v>
      </c>
      <c r="P26" s="124">
        <f t="shared" si="2"/>
        <v>80256060</v>
      </c>
    </row>
    <row r="27" spans="3:16" ht="30" customHeight="1">
      <c r="C27" s="28"/>
      <c r="D27" s="29"/>
      <c r="E27" s="34" t="s">
        <v>53</v>
      </c>
      <c r="F27" s="52">
        <v>1199364</v>
      </c>
      <c r="G27" s="52">
        <v>777789</v>
      </c>
      <c r="H27" s="122">
        <f t="shared" si="0"/>
        <v>1977153</v>
      </c>
      <c r="I27" s="83"/>
      <c r="J27" s="52">
        <v>905248</v>
      </c>
      <c r="K27" s="52">
        <v>660380</v>
      </c>
      <c r="L27" s="52">
        <v>332060</v>
      </c>
      <c r="M27" s="52">
        <v>411260</v>
      </c>
      <c r="N27" s="52">
        <v>0</v>
      </c>
      <c r="O27" s="122">
        <f t="shared" si="1"/>
        <v>2308948</v>
      </c>
      <c r="P27" s="124">
        <f t="shared" si="2"/>
        <v>4286101</v>
      </c>
    </row>
    <row r="28" spans="3:16" ht="30" customHeight="1">
      <c r="C28" s="28"/>
      <c r="D28" s="29"/>
      <c r="E28" s="34" t="s">
        <v>54</v>
      </c>
      <c r="F28" s="52">
        <v>4328342</v>
      </c>
      <c r="G28" s="52">
        <v>1283219</v>
      </c>
      <c r="H28" s="122">
        <f t="shared" si="0"/>
        <v>5611561</v>
      </c>
      <c r="I28" s="83"/>
      <c r="J28" s="52">
        <v>1491857</v>
      </c>
      <c r="K28" s="52">
        <v>846093</v>
      </c>
      <c r="L28" s="52">
        <v>1055987</v>
      </c>
      <c r="M28" s="52">
        <v>515271</v>
      </c>
      <c r="N28" s="52">
        <v>104426</v>
      </c>
      <c r="O28" s="122">
        <f t="shared" si="1"/>
        <v>4013634</v>
      </c>
      <c r="P28" s="124">
        <f t="shared" si="2"/>
        <v>9625195</v>
      </c>
    </row>
    <row r="29" spans="3:16" ht="30" customHeight="1">
      <c r="C29" s="28"/>
      <c r="D29" s="36" t="s">
        <v>55</v>
      </c>
      <c r="E29" s="37"/>
      <c r="F29" s="52">
        <v>1626056</v>
      </c>
      <c r="G29" s="52">
        <v>1414114</v>
      </c>
      <c r="H29" s="122">
        <f t="shared" si="0"/>
        <v>3040170</v>
      </c>
      <c r="I29" s="83"/>
      <c r="J29" s="52">
        <v>15281634</v>
      </c>
      <c r="K29" s="52">
        <v>9010932</v>
      </c>
      <c r="L29" s="52">
        <v>13332341</v>
      </c>
      <c r="M29" s="52">
        <v>14694686</v>
      </c>
      <c r="N29" s="52">
        <v>4480275</v>
      </c>
      <c r="O29" s="122">
        <f t="shared" si="1"/>
        <v>56799868</v>
      </c>
      <c r="P29" s="124">
        <f t="shared" si="2"/>
        <v>59840038</v>
      </c>
    </row>
    <row r="30" spans="3:16" ht="30" customHeight="1" thickBot="1">
      <c r="C30" s="38"/>
      <c r="D30" s="39" t="s">
        <v>56</v>
      </c>
      <c r="E30" s="40"/>
      <c r="F30" s="54">
        <v>6264931</v>
      </c>
      <c r="G30" s="54">
        <v>5362200</v>
      </c>
      <c r="H30" s="125">
        <f t="shared" si="0"/>
        <v>11627131</v>
      </c>
      <c r="I30" s="84"/>
      <c r="J30" s="54">
        <v>44903252</v>
      </c>
      <c r="K30" s="54">
        <v>23980894</v>
      </c>
      <c r="L30" s="54">
        <v>15971989</v>
      </c>
      <c r="M30" s="54">
        <f>12790598+29960</f>
        <v>12820558</v>
      </c>
      <c r="N30" s="54">
        <v>5259660</v>
      </c>
      <c r="O30" s="125">
        <f t="shared" si="1"/>
        <v>102936353</v>
      </c>
      <c r="P30" s="126">
        <f t="shared" si="2"/>
        <v>114563484</v>
      </c>
    </row>
    <row r="31" spans="3:16" ht="30" customHeight="1">
      <c r="C31" s="25" t="s">
        <v>57</v>
      </c>
      <c r="D31" s="41"/>
      <c r="E31" s="42"/>
      <c r="F31" s="117">
        <f>SUM(F32:F40)</f>
        <v>1091210</v>
      </c>
      <c r="G31" s="117">
        <f>SUM(G32:G40)</f>
        <v>1963340</v>
      </c>
      <c r="H31" s="118">
        <f t="shared" si="0"/>
        <v>3054550</v>
      </c>
      <c r="I31" s="119"/>
      <c r="J31" s="117">
        <f>SUM(J32:J40)</f>
        <v>127219056</v>
      </c>
      <c r="K31" s="117">
        <f>SUM(K32:K40)</f>
        <v>108036785</v>
      </c>
      <c r="L31" s="117">
        <f>SUM(L32:L40)</f>
        <v>114361806</v>
      </c>
      <c r="M31" s="117">
        <f>SUM(M32:M40)</f>
        <v>153786604</v>
      </c>
      <c r="N31" s="117">
        <f>SUM(N32:N40)</f>
        <v>77864720</v>
      </c>
      <c r="O31" s="118">
        <f t="shared" si="1"/>
        <v>581268971</v>
      </c>
      <c r="P31" s="120">
        <f t="shared" si="2"/>
        <v>584323521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27">
        <f t="shared" si="0"/>
        <v>0</v>
      </c>
      <c r="I32" s="53"/>
      <c r="J32" s="87">
        <v>8709978</v>
      </c>
      <c r="K32" s="87">
        <v>17348370</v>
      </c>
      <c r="L32" s="87">
        <v>18299560</v>
      </c>
      <c r="M32" s="87">
        <v>18418251</v>
      </c>
      <c r="N32" s="87">
        <v>5468710</v>
      </c>
      <c r="O32" s="127">
        <f t="shared" si="1"/>
        <v>68244869</v>
      </c>
      <c r="P32" s="128">
        <f t="shared" si="2"/>
        <v>68244869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59729038</v>
      </c>
      <c r="K34" s="52">
        <v>41209855</v>
      </c>
      <c r="L34" s="52">
        <v>25214956</v>
      </c>
      <c r="M34" s="52">
        <v>18249643</v>
      </c>
      <c r="N34" s="52">
        <v>7711130</v>
      </c>
      <c r="O34" s="122">
        <f t="shared" si="1"/>
        <v>152114622</v>
      </c>
      <c r="P34" s="124">
        <f t="shared" si="2"/>
        <v>152114622</v>
      </c>
    </row>
    <row r="35" spans="3:16" ht="30" customHeight="1">
      <c r="C35" s="28"/>
      <c r="D35" s="36" t="s">
        <v>60</v>
      </c>
      <c r="E35" s="37"/>
      <c r="F35" s="52">
        <v>61610</v>
      </c>
      <c r="G35" s="52">
        <v>87990</v>
      </c>
      <c r="H35" s="121">
        <f t="shared" si="0"/>
        <v>149600</v>
      </c>
      <c r="I35" s="83"/>
      <c r="J35" s="52">
        <v>4320520</v>
      </c>
      <c r="K35" s="52">
        <v>3501550</v>
      </c>
      <c r="L35" s="52">
        <v>5242360</v>
      </c>
      <c r="M35" s="52">
        <v>7184410</v>
      </c>
      <c r="N35" s="52">
        <v>3682730</v>
      </c>
      <c r="O35" s="122">
        <f t="shared" si="1"/>
        <v>23931570</v>
      </c>
      <c r="P35" s="124">
        <f t="shared" si="2"/>
        <v>24081170</v>
      </c>
    </row>
    <row r="36" spans="3:16" ht="30" customHeight="1">
      <c r="C36" s="28"/>
      <c r="D36" s="36" t="s">
        <v>61</v>
      </c>
      <c r="E36" s="37"/>
      <c r="F36" s="52">
        <v>1029600</v>
      </c>
      <c r="G36" s="52">
        <v>1342310</v>
      </c>
      <c r="H36" s="121">
        <f t="shared" si="0"/>
        <v>2371910</v>
      </c>
      <c r="I36" s="83"/>
      <c r="J36" s="52">
        <v>13682670</v>
      </c>
      <c r="K36" s="52">
        <v>12353630</v>
      </c>
      <c r="L36" s="52">
        <v>13149850</v>
      </c>
      <c r="M36" s="52">
        <v>8601440</v>
      </c>
      <c r="N36" s="52">
        <v>2209520</v>
      </c>
      <c r="O36" s="122">
        <f t="shared" si="1"/>
        <v>49997110</v>
      </c>
      <c r="P36" s="124">
        <f t="shared" si="2"/>
        <v>52369020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533040</v>
      </c>
      <c r="H37" s="121">
        <f t="shared" si="0"/>
        <v>533040</v>
      </c>
      <c r="I37" s="53"/>
      <c r="J37" s="52">
        <v>40144080</v>
      </c>
      <c r="K37" s="52">
        <v>31281380</v>
      </c>
      <c r="L37" s="52">
        <v>24560090</v>
      </c>
      <c r="M37" s="52">
        <v>14431140</v>
      </c>
      <c r="N37" s="52">
        <v>6952530</v>
      </c>
      <c r="O37" s="122">
        <f t="shared" si="1"/>
        <v>117369220</v>
      </c>
      <c r="P37" s="124">
        <f t="shared" si="2"/>
        <v>117902260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84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0</v>
      </c>
      <c r="K39" s="52">
        <v>1133030</v>
      </c>
      <c r="L39" s="52">
        <v>27118770</v>
      </c>
      <c r="M39" s="52">
        <v>83536860</v>
      </c>
      <c r="N39" s="52">
        <v>50298630</v>
      </c>
      <c r="O39" s="122">
        <f t="shared" si="1"/>
        <v>162087290</v>
      </c>
      <c r="P39" s="124">
        <f t="shared" si="2"/>
        <v>162087290</v>
      </c>
    </row>
    <row r="40" spans="3:16" ht="30" customHeight="1" thickBot="1">
      <c r="C40" s="38"/>
      <c r="D40" s="186" t="s">
        <v>65</v>
      </c>
      <c r="E40" s="187"/>
      <c r="F40" s="88">
        <v>0</v>
      </c>
      <c r="G40" s="88">
        <v>0</v>
      </c>
      <c r="H40" s="129">
        <f t="shared" si="0"/>
        <v>0</v>
      </c>
      <c r="I40" s="55"/>
      <c r="J40" s="88">
        <v>632770</v>
      </c>
      <c r="K40" s="88">
        <v>1208970</v>
      </c>
      <c r="L40" s="88">
        <v>776220</v>
      </c>
      <c r="M40" s="88">
        <v>3364860</v>
      </c>
      <c r="N40" s="88">
        <v>1541470</v>
      </c>
      <c r="O40" s="129">
        <f t="shared" si="1"/>
        <v>7524290</v>
      </c>
      <c r="P40" s="130">
        <f t="shared" si="2"/>
        <v>7524290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39242414</v>
      </c>
      <c r="K41" s="117">
        <f>SUM(K42:K45)</f>
        <v>36158786</v>
      </c>
      <c r="L41" s="117">
        <f>SUM(L42:L45)</f>
        <v>118296316</v>
      </c>
      <c r="M41" s="117">
        <f>SUM(M42:M45)</f>
        <v>286893662</v>
      </c>
      <c r="N41" s="117">
        <f>SUM(N42:N45)</f>
        <v>187878474</v>
      </c>
      <c r="O41" s="118">
        <f t="shared" si="1"/>
        <v>668469652</v>
      </c>
      <c r="P41" s="120">
        <f t="shared" si="2"/>
        <v>668469652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718380</v>
      </c>
      <c r="K42" s="52">
        <v>1717261</v>
      </c>
      <c r="L42" s="52">
        <v>57496066</v>
      </c>
      <c r="M42" s="52">
        <v>151376324</v>
      </c>
      <c r="N42" s="52">
        <v>102456330</v>
      </c>
      <c r="O42" s="122">
        <f>SUM(I42:N42)</f>
        <v>313764361</v>
      </c>
      <c r="P42" s="124">
        <f>SUM(O42,H42)</f>
        <v>313764361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37004604</v>
      </c>
      <c r="K43" s="52">
        <v>31369275</v>
      </c>
      <c r="L43" s="52">
        <v>45619280</v>
      </c>
      <c r="M43" s="52">
        <v>72439919</v>
      </c>
      <c r="N43" s="52">
        <v>31219266</v>
      </c>
      <c r="O43" s="122">
        <f>SUM(I43:N43)</f>
        <v>217652344</v>
      </c>
      <c r="P43" s="124">
        <f>SUM(O43,H43)</f>
        <v>217652344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246460</v>
      </c>
      <c r="L44" s="52">
        <v>1604860</v>
      </c>
      <c r="M44" s="52">
        <v>4086170</v>
      </c>
      <c r="N44" s="52">
        <v>2846760</v>
      </c>
      <c r="O44" s="122">
        <f>SUM(I44:N44)</f>
        <v>8784250</v>
      </c>
      <c r="P44" s="124">
        <f>SUM(O44,H44)</f>
        <v>8784250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1519430</v>
      </c>
      <c r="K45" s="54">
        <v>2825790</v>
      </c>
      <c r="L45" s="54">
        <v>13576110</v>
      </c>
      <c r="M45" s="54">
        <v>58991249</v>
      </c>
      <c r="N45" s="54">
        <v>51356118</v>
      </c>
      <c r="O45" s="139">
        <f>SUM(I45:N45)</f>
        <v>128268697</v>
      </c>
      <c r="P45" s="140">
        <f>SUM(O45,H45)</f>
        <v>128268697</v>
      </c>
    </row>
    <row r="46" spans="3:16" ht="30" customHeight="1" thickBot="1">
      <c r="C46" s="188" t="s">
        <v>70</v>
      </c>
      <c r="D46" s="189"/>
      <c r="E46" s="189"/>
      <c r="F46" s="135">
        <f>SUM(F10,F31,F41)</f>
        <v>33811164</v>
      </c>
      <c r="G46" s="135">
        <f>SUM(G10,G31,G41)</f>
        <v>37391792</v>
      </c>
      <c r="H46" s="136">
        <f t="shared" si="0"/>
        <v>71202956</v>
      </c>
      <c r="I46" s="137"/>
      <c r="J46" s="135">
        <f>SUM(J10,J31,J41)</f>
        <v>475635946</v>
      </c>
      <c r="K46" s="135">
        <f>SUM(K10,K31,K41)</f>
        <v>347720464</v>
      </c>
      <c r="L46" s="135">
        <f>SUM(L10,L31,L41)</f>
        <v>403859463</v>
      </c>
      <c r="M46" s="135">
        <f>SUM(M10,M31,M41)</f>
        <v>614040116</v>
      </c>
      <c r="N46" s="135">
        <f>SUM(N10,N31,N41)</f>
        <v>351443876</v>
      </c>
      <c r="O46" s="136">
        <f t="shared" si="1"/>
        <v>2192699865</v>
      </c>
      <c r="P46" s="138">
        <f t="shared" si="2"/>
        <v>2263902821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29767725</v>
      </c>
      <c r="G48" s="117">
        <f>SUM(G49,G55,G58,G63,G67,G68)</f>
        <v>32194040</v>
      </c>
      <c r="H48" s="118">
        <f t="shared" si="0"/>
        <v>61961765</v>
      </c>
      <c r="I48" s="119"/>
      <c r="J48" s="117">
        <f>SUM(J49,J55,J58,J63,J67,J68)</f>
        <v>280347712</v>
      </c>
      <c r="K48" s="117">
        <f>SUM(K49,K55,K58,K63,K67,K68)</f>
        <v>184280855</v>
      </c>
      <c r="L48" s="117">
        <f>SUM(L49,L55,L58,L63,L67,L68)</f>
        <v>154347719</v>
      </c>
      <c r="M48" s="117">
        <f>SUM(M49,M55,M58,M63,M67,M68)</f>
        <v>155846198</v>
      </c>
      <c r="N48" s="117">
        <f>SUM(N49,N55,N58,N63,N67,N68)</f>
        <v>76857355</v>
      </c>
      <c r="O48" s="118">
        <f t="shared" si="1"/>
        <v>851679839</v>
      </c>
      <c r="P48" s="120">
        <f t="shared" si="2"/>
        <v>913641604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3249125</v>
      </c>
      <c r="G49" s="121">
        <f>SUM(G50:G54)</f>
        <v>5009175</v>
      </c>
      <c r="H49" s="122">
        <f t="shared" si="0"/>
        <v>8258300</v>
      </c>
      <c r="I49" s="123"/>
      <c r="J49" s="121">
        <f>SUM(J50:J54)</f>
        <v>59227601</v>
      </c>
      <c r="K49" s="121">
        <f>SUM(K50:K54)</f>
        <v>34098550</v>
      </c>
      <c r="L49" s="121">
        <f>SUM(L50:L54)</f>
        <v>29354248</v>
      </c>
      <c r="M49" s="121">
        <f>SUM(M50:M54)</f>
        <v>33445777</v>
      </c>
      <c r="N49" s="121">
        <f>SUM(N50:N54)</f>
        <v>26205634</v>
      </c>
      <c r="O49" s="122">
        <f t="shared" si="1"/>
        <v>182331810</v>
      </c>
      <c r="P49" s="124">
        <f t="shared" si="2"/>
        <v>190590110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36621490</v>
      </c>
      <c r="K50" s="52">
        <v>18550931</v>
      </c>
      <c r="L50" s="52">
        <v>17767070</v>
      </c>
      <c r="M50" s="52">
        <v>19593845</v>
      </c>
      <c r="N50" s="52">
        <v>14765229</v>
      </c>
      <c r="O50" s="122">
        <f t="shared" si="1"/>
        <v>107298565</v>
      </c>
      <c r="P50" s="124">
        <f t="shared" si="2"/>
        <v>107298565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22">
        <f t="shared" si="0"/>
        <v>0</v>
      </c>
      <c r="I51" s="83"/>
      <c r="J51" s="52">
        <v>106938</v>
      </c>
      <c r="K51" s="52">
        <v>508938</v>
      </c>
      <c r="L51" s="52">
        <v>1246497</v>
      </c>
      <c r="M51" s="52">
        <v>2462638</v>
      </c>
      <c r="N51" s="52">
        <v>4209222</v>
      </c>
      <c r="O51" s="122">
        <f t="shared" si="1"/>
        <v>8534233</v>
      </c>
      <c r="P51" s="124">
        <f t="shared" si="2"/>
        <v>8534233</v>
      </c>
    </row>
    <row r="52" spans="3:16" ht="30" customHeight="1">
      <c r="C52" s="28"/>
      <c r="D52" s="29"/>
      <c r="E52" s="31" t="s">
        <v>41</v>
      </c>
      <c r="F52" s="52">
        <v>1165595</v>
      </c>
      <c r="G52" s="52">
        <v>2067852</v>
      </c>
      <c r="H52" s="122">
        <f t="shared" si="0"/>
        <v>3233447</v>
      </c>
      <c r="I52" s="83"/>
      <c r="J52" s="52">
        <v>9020183</v>
      </c>
      <c r="K52" s="52">
        <v>6261924</v>
      </c>
      <c r="L52" s="52">
        <v>3881873</v>
      </c>
      <c r="M52" s="52">
        <v>5826684</v>
      </c>
      <c r="N52" s="52">
        <v>4389237</v>
      </c>
      <c r="O52" s="122">
        <f t="shared" si="1"/>
        <v>29379901</v>
      </c>
      <c r="P52" s="124">
        <f t="shared" si="2"/>
        <v>32613348</v>
      </c>
    </row>
    <row r="53" spans="3:16" ht="30" customHeight="1">
      <c r="C53" s="28"/>
      <c r="D53" s="29"/>
      <c r="E53" s="31" t="s">
        <v>42</v>
      </c>
      <c r="F53" s="52">
        <v>1377844</v>
      </c>
      <c r="G53" s="52">
        <v>2192440</v>
      </c>
      <c r="H53" s="122">
        <f t="shared" si="0"/>
        <v>3570284</v>
      </c>
      <c r="I53" s="83"/>
      <c r="J53" s="52">
        <v>6206058</v>
      </c>
      <c r="K53" s="52">
        <v>3878089</v>
      </c>
      <c r="L53" s="52">
        <v>2986153</v>
      </c>
      <c r="M53" s="52">
        <v>2172001</v>
      </c>
      <c r="N53" s="52">
        <v>1372614</v>
      </c>
      <c r="O53" s="122">
        <f t="shared" si="1"/>
        <v>16614915</v>
      </c>
      <c r="P53" s="124">
        <f t="shared" si="2"/>
        <v>20185199</v>
      </c>
    </row>
    <row r="54" spans="3:16" ht="30" customHeight="1">
      <c r="C54" s="28"/>
      <c r="D54" s="29"/>
      <c r="E54" s="31" t="s">
        <v>43</v>
      </c>
      <c r="F54" s="52">
        <v>705686</v>
      </c>
      <c r="G54" s="52">
        <v>748883</v>
      </c>
      <c r="H54" s="122">
        <f t="shared" si="0"/>
        <v>1454569</v>
      </c>
      <c r="I54" s="83"/>
      <c r="J54" s="52">
        <v>7272932</v>
      </c>
      <c r="K54" s="52">
        <v>4898668</v>
      </c>
      <c r="L54" s="52">
        <v>3472655</v>
      </c>
      <c r="M54" s="52">
        <v>3390609</v>
      </c>
      <c r="N54" s="52">
        <v>1469332</v>
      </c>
      <c r="O54" s="122">
        <f t="shared" si="1"/>
        <v>20504196</v>
      </c>
      <c r="P54" s="124">
        <f t="shared" si="2"/>
        <v>21958765</v>
      </c>
    </row>
    <row r="55" spans="3:16" ht="30" customHeight="1">
      <c r="C55" s="28"/>
      <c r="D55" s="32" t="s">
        <v>44</v>
      </c>
      <c r="E55" s="33"/>
      <c r="F55" s="121">
        <f>SUM(F56:F57)</f>
        <v>8048602</v>
      </c>
      <c r="G55" s="121">
        <f>SUM(G56:G57)</f>
        <v>11323886</v>
      </c>
      <c r="H55" s="122">
        <f t="shared" si="0"/>
        <v>19372488</v>
      </c>
      <c r="I55" s="123"/>
      <c r="J55" s="121">
        <f>SUM(J56:J57)</f>
        <v>137181172</v>
      </c>
      <c r="K55" s="121">
        <f>SUM(K56:K57)</f>
        <v>90423298</v>
      </c>
      <c r="L55" s="121">
        <f>SUM(L56:L57)</f>
        <v>61394475</v>
      </c>
      <c r="M55" s="121">
        <f>SUM(M56:M57)</f>
        <v>61575132</v>
      </c>
      <c r="N55" s="121">
        <f>SUM(N56:N57)</f>
        <v>26084245</v>
      </c>
      <c r="O55" s="122">
        <f t="shared" si="1"/>
        <v>376658322</v>
      </c>
      <c r="P55" s="124">
        <f t="shared" si="2"/>
        <v>396030810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113304958</v>
      </c>
      <c r="K56" s="52">
        <v>75543756</v>
      </c>
      <c r="L56" s="52">
        <v>51055902</v>
      </c>
      <c r="M56" s="52">
        <f>54516301+19810</f>
        <v>54536111</v>
      </c>
      <c r="N56" s="52">
        <v>24093778</v>
      </c>
      <c r="O56" s="122">
        <f t="shared" si="1"/>
        <v>318534505</v>
      </c>
      <c r="P56" s="124">
        <f t="shared" si="2"/>
        <v>318534505</v>
      </c>
    </row>
    <row r="57" spans="3:16" ht="30" customHeight="1">
      <c r="C57" s="28"/>
      <c r="D57" s="29"/>
      <c r="E57" s="31" t="s">
        <v>46</v>
      </c>
      <c r="F57" s="52">
        <v>8048602</v>
      </c>
      <c r="G57" s="52">
        <v>11323886</v>
      </c>
      <c r="H57" s="122">
        <f t="shared" si="0"/>
        <v>19372488</v>
      </c>
      <c r="I57" s="83"/>
      <c r="J57" s="52">
        <v>23876214</v>
      </c>
      <c r="K57" s="52">
        <v>14879542</v>
      </c>
      <c r="L57" s="52">
        <v>10338573</v>
      </c>
      <c r="M57" s="52">
        <v>7039021</v>
      </c>
      <c r="N57" s="52">
        <v>1990467</v>
      </c>
      <c r="O57" s="122">
        <f t="shared" si="1"/>
        <v>58123817</v>
      </c>
      <c r="P57" s="124">
        <f t="shared" si="2"/>
        <v>77496305</v>
      </c>
    </row>
    <row r="58" spans="3:16" ht="30" customHeight="1">
      <c r="C58" s="28"/>
      <c r="D58" s="32" t="s">
        <v>47</v>
      </c>
      <c r="E58" s="33"/>
      <c r="F58" s="121">
        <f>SUM(F59:F62)</f>
        <v>416936</v>
      </c>
      <c r="G58" s="121">
        <f>SUM(G59:G62)</f>
        <v>394594</v>
      </c>
      <c r="H58" s="122">
        <f t="shared" si="0"/>
        <v>811530</v>
      </c>
      <c r="I58" s="123"/>
      <c r="J58" s="121">
        <f>SUM(J59:J62)</f>
        <v>9598559</v>
      </c>
      <c r="K58" s="121">
        <f>SUM(K59:K62)</f>
        <v>8964007</v>
      </c>
      <c r="L58" s="121">
        <f>SUM(L59:L62)</f>
        <v>22866072</v>
      </c>
      <c r="M58" s="121">
        <f>SUM(M59:M62)</f>
        <v>23486364</v>
      </c>
      <c r="N58" s="121">
        <f>SUM(N59:N62)</f>
        <v>9625434</v>
      </c>
      <c r="O58" s="122">
        <f t="shared" si="1"/>
        <v>74540436</v>
      </c>
      <c r="P58" s="124">
        <f t="shared" si="2"/>
        <v>75351966</v>
      </c>
    </row>
    <row r="59" spans="3:16" ht="30" customHeight="1">
      <c r="C59" s="28"/>
      <c r="D59" s="29"/>
      <c r="E59" s="31" t="s">
        <v>48</v>
      </c>
      <c r="F59" s="52">
        <v>313809</v>
      </c>
      <c r="G59" s="52">
        <v>320434</v>
      </c>
      <c r="H59" s="122">
        <f t="shared" si="0"/>
        <v>634243</v>
      </c>
      <c r="I59" s="83"/>
      <c r="J59" s="52">
        <v>7357864</v>
      </c>
      <c r="K59" s="52">
        <v>7864866</v>
      </c>
      <c r="L59" s="52">
        <v>20916384</v>
      </c>
      <c r="M59" s="52">
        <f>22465616+51646</f>
        <v>22517262</v>
      </c>
      <c r="N59" s="52">
        <v>9196899</v>
      </c>
      <c r="O59" s="122">
        <f t="shared" si="1"/>
        <v>67853275</v>
      </c>
      <c r="P59" s="124">
        <f t="shared" si="2"/>
        <v>68487518</v>
      </c>
    </row>
    <row r="60" spans="3:16" ht="30" customHeight="1">
      <c r="C60" s="28"/>
      <c r="D60" s="29"/>
      <c r="E60" s="34" t="s">
        <v>49</v>
      </c>
      <c r="F60" s="52">
        <v>103127</v>
      </c>
      <c r="G60" s="52">
        <v>74160</v>
      </c>
      <c r="H60" s="122">
        <f t="shared" si="0"/>
        <v>177287</v>
      </c>
      <c r="I60" s="83"/>
      <c r="J60" s="52">
        <v>2240695</v>
      </c>
      <c r="K60" s="52">
        <v>1099141</v>
      </c>
      <c r="L60" s="52">
        <v>1949688</v>
      </c>
      <c r="M60" s="52">
        <v>969102</v>
      </c>
      <c r="N60" s="52">
        <v>428535</v>
      </c>
      <c r="O60" s="122">
        <f t="shared" si="1"/>
        <v>6687161</v>
      </c>
      <c r="P60" s="124">
        <f t="shared" si="2"/>
        <v>6864448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10360173</v>
      </c>
      <c r="G63" s="121">
        <f>SUM(G64:G66)</f>
        <v>8831484</v>
      </c>
      <c r="H63" s="122">
        <f t="shared" si="0"/>
        <v>19191657</v>
      </c>
      <c r="I63" s="123"/>
      <c r="J63" s="121">
        <f>SUM(J64:J66)</f>
        <v>15873129</v>
      </c>
      <c r="K63" s="121">
        <f>SUM(K64:K66)</f>
        <v>18790181</v>
      </c>
      <c r="L63" s="121">
        <f>SUM(L64:L66)</f>
        <v>13038579</v>
      </c>
      <c r="M63" s="121">
        <f>SUM(M64:M66)</f>
        <v>11395629</v>
      </c>
      <c r="N63" s="121">
        <f>SUM(N64:N66)</f>
        <v>5678724</v>
      </c>
      <c r="O63" s="122">
        <f t="shared" si="1"/>
        <v>64776242</v>
      </c>
      <c r="P63" s="124">
        <f t="shared" si="2"/>
        <v>83967899</v>
      </c>
    </row>
    <row r="64" spans="3:16" ht="30" customHeight="1">
      <c r="C64" s="28"/>
      <c r="D64" s="29"/>
      <c r="E64" s="34" t="s">
        <v>52</v>
      </c>
      <c r="F64" s="52">
        <v>5427245</v>
      </c>
      <c r="G64" s="52">
        <v>6986810</v>
      </c>
      <c r="H64" s="122">
        <f t="shared" si="0"/>
        <v>12414055</v>
      </c>
      <c r="I64" s="83"/>
      <c r="J64" s="52">
        <v>13745370</v>
      </c>
      <c r="K64" s="52">
        <v>17461122</v>
      </c>
      <c r="L64" s="52">
        <v>11789338</v>
      </c>
      <c r="M64" s="52">
        <f>10555912+9800</f>
        <v>10565712</v>
      </c>
      <c r="N64" s="52">
        <v>5593026</v>
      </c>
      <c r="O64" s="122">
        <f t="shared" si="1"/>
        <v>59154568</v>
      </c>
      <c r="P64" s="124">
        <f t="shared" si="2"/>
        <v>71568623</v>
      </c>
    </row>
    <row r="65" spans="3:16" ht="30" customHeight="1">
      <c r="C65" s="28"/>
      <c r="D65" s="29"/>
      <c r="E65" s="34" t="s">
        <v>53</v>
      </c>
      <c r="F65" s="52">
        <v>1066772</v>
      </c>
      <c r="G65" s="52">
        <v>689779</v>
      </c>
      <c r="H65" s="122">
        <f t="shared" si="0"/>
        <v>1756551</v>
      </c>
      <c r="I65" s="83"/>
      <c r="J65" s="52">
        <v>803634</v>
      </c>
      <c r="K65" s="52">
        <v>591437</v>
      </c>
      <c r="L65" s="52">
        <v>298854</v>
      </c>
      <c r="M65" s="52">
        <v>366174</v>
      </c>
      <c r="N65" s="52">
        <v>0</v>
      </c>
      <c r="O65" s="122">
        <f t="shared" si="1"/>
        <v>2060099</v>
      </c>
      <c r="P65" s="124">
        <f t="shared" si="2"/>
        <v>3816650</v>
      </c>
    </row>
    <row r="66" spans="3:16" ht="30" customHeight="1">
      <c r="C66" s="28"/>
      <c r="D66" s="29"/>
      <c r="E66" s="34" t="s">
        <v>54</v>
      </c>
      <c r="F66" s="52">
        <v>3866156</v>
      </c>
      <c r="G66" s="52">
        <v>1154895</v>
      </c>
      <c r="H66" s="122">
        <f t="shared" si="0"/>
        <v>5021051</v>
      </c>
      <c r="I66" s="83"/>
      <c r="J66" s="52">
        <v>1324125</v>
      </c>
      <c r="K66" s="52">
        <v>737622</v>
      </c>
      <c r="L66" s="52">
        <v>950387</v>
      </c>
      <c r="M66" s="52">
        <v>463743</v>
      </c>
      <c r="N66" s="52">
        <v>85698</v>
      </c>
      <c r="O66" s="122">
        <f t="shared" si="1"/>
        <v>3561575</v>
      </c>
      <c r="P66" s="124">
        <f t="shared" si="2"/>
        <v>8582626</v>
      </c>
    </row>
    <row r="67" spans="3:16" ht="30" customHeight="1">
      <c r="C67" s="28"/>
      <c r="D67" s="36" t="s">
        <v>55</v>
      </c>
      <c r="E67" s="37"/>
      <c r="F67" s="52">
        <v>1427958</v>
      </c>
      <c r="G67" s="52">
        <v>1272701</v>
      </c>
      <c r="H67" s="122">
        <f t="shared" si="0"/>
        <v>2700659</v>
      </c>
      <c r="I67" s="83"/>
      <c r="J67" s="52">
        <v>13563999</v>
      </c>
      <c r="K67" s="52">
        <v>8023925</v>
      </c>
      <c r="L67" s="52">
        <v>11722356</v>
      </c>
      <c r="M67" s="52">
        <v>13122738</v>
      </c>
      <c r="N67" s="52">
        <v>4003658</v>
      </c>
      <c r="O67" s="122">
        <f t="shared" si="1"/>
        <v>50436676</v>
      </c>
      <c r="P67" s="124">
        <f t="shared" si="2"/>
        <v>53137335</v>
      </c>
    </row>
    <row r="68" spans="3:16" ht="30" customHeight="1" thickBot="1">
      <c r="C68" s="38"/>
      <c r="D68" s="39" t="s">
        <v>56</v>
      </c>
      <c r="E68" s="40"/>
      <c r="F68" s="54">
        <v>6264931</v>
      </c>
      <c r="G68" s="54">
        <v>5362200</v>
      </c>
      <c r="H68" s="125">
        <f t="shared" si="0"/>
        <v>11627131</v>
      </c>
      <c r="I68" s="84"/>
      <c r="J68" s="54">
        <v>44903252</v>
      </c>
      <c r="K68" s="54">
        <v>23980894</v>
      </c>
      <c r="L68" s="54">
        <v>15971989</v>
      </c>
      <c r="M68" s="54">
        <f>12790598+29960</f>
        <v>12820558</v>
      </c>
      <c r="N68" s="54">
        <v>5259660</v>
      </c>
      <c r="O68" s="125">
        <f t="shared" si="1"/>
        <v>102936353</v>
      </c>
      <c r="P68" s="126">
        <f t="shared" si="2"/>
        <v>114563484</v>
      </c>
    </row>
    <row r="69" spans="3:16" ht="30" customHeight="1">
      <c r="C69" s="25" t="s">
        <v>57</v>
      </c>
      <c r="D69" s="41"/>
      <c r="E69" s="42"/>
      <c r="F69" s="117">
        <f>SUM(F70:F78)</f>
        <v>959842</v>
      </c>
      <c r="G69" s="117">
        <f>SUM(G70:G78)</f>
        <v>1767006</v>
      </c>
      <c r="H69" s="118">
        <f t="shared" si="0"/>
        <v>2726848</v>
      </c>
      <c r="I69" s="119"/>
      <c r="J69" s="117">
        <f>SUM(J70:J78)</f>
        <v>113592971</v>
      </c>
      <c r="K69" s="117">
        <f>SUM(K70:K78)</f>
        <v>96415014</v>
      </c>
      <c r="L69" s="117">
        <f>SUM(L70:L78)</f>
        <v>102266161</v>
      </c>
      <c r="M69" s="117">
        <f>SUM(M70:M78)</f>
        <v>137454115</v>
      </c>
      <c r="N69" s="117">
        <f>SUM(N70:N78)</f>
        <v>69471432</v>
      </c>
      <c r="O69" s="118">
        <f t="shared" si="1"/>
        <v>519199693</v>
      </c>
      <c r="P69" s="120">
        <f t="shared" si="2"/>
        <v>521926541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27">
        <f t="shared" si="0"/>
        <v>0</v>
      </c>
      <c r="I70" s="53"/>
      <c r="J70" s="87">
        <v>7745266</v>
      </c>
      <c r="K70" s="87">
        <v>15600168</v>
      </c>
      <c r="L70" s="87">
        <v>16386259</v>
      </c>
      <c r="M70" s="87">
        <v>16513798</v>
      </c>
      <c r="N70" s="87">
        <v>4921839</v>
      </c>
      <c r="O70" s="127">
        <f t="shared" si="1"/>
        <v>61167330</v>
      </c>
      <c r="P70" s="128">
        <f t="shared" si="2"/>
        <v>61167330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53426459</v>
      </c>
      <c r="K72" s="52">
        <v>36751341</v>
      </c>
      <c r="L72" s="52">
        <v>22474302</v>
      </c>
      <c r="M72" s="52">
        <v>16353392</v>
      </c>
      <c r="N72" s="52">
        <v>6911605</v>
      </c>
      <c r="O72" s="122">
        <f t="shared" si="1"/>
        <v>135917099</v>
      </c>
      <c r="P72" s="124">
        <f t="shared" si="2"/>
        <v>135917099</v>
      </c>
    </row>
    <row r="73" spans="3:16" ht="30" customHeight="1">
      <c r="C73" s="28"/>
      <c r="D73" s="36" t="s">
        <v>60</v>
      </c>
      <c r="E73" s="37"/>
      <c r="F73" s="52">
        <v>55449</v>
      </c>
      <c r="G73" s="52">
        <v>79191</v>
      </c>
      <c r="H73" s="121">
        <f t="shared" si="0"/>
        <v>134640</v>
      </c>
      <c r="I73" s="83"/>
      <c r="J73" s="52">
        <v>3839855</v>
      </c>
      <c r="K73" s="52">
        <v>3086271</v>
      </c>
      <c r="L73" s="52">
        <v>4677609</v>
      </c>
      <c r="M73" s="52">
        <v>6431657</v>
      </c>
      <c r="N73" s="52">
        <v>3314457</v>
      </c>
      <c r="O73" s="122">
        <f t="shared" si="1"/>
        <v>21349849</v>
      </c>
      <c r="P73" s="124">
        <f t="shared" si="2"/>
        <v>21484489</v>
      </c>
    </row>
    <row r="74" spans="3:16" ht="30" customHeight="1">
      <c r="C74" s="28"/>
      <c r="D74" s="36" t="s">
        <v>61</v>
      </c>
      <c r="E74" s="37"/>
      <c r="F74" s="52">
        <v>904393</v>
      </c>
      <c r="G74" s="52">
        <v>1208079</v>
      </c>
      <c r="H74" s="121">
        <f t="shared" si="0"/>
        <v>2112472</v>
      </c>
      <c r="I74" s="83"/>
      <c r="J74" s="52">
        <v>12115114</v>
      </c>
      <c r="K74" s="52">
        <v>10957924</v>
      </c>
      <c r="L74" s="52">
        <v>11751149</v>
      </c>
      <c r="M74" s="52">
        <v>7663610</v>
      </c>
      <c r="N74" s="52">
        <v>1988568</v>
      </c>
      <c r="O74" s="122">
        <f t="shared" si="1"/>
        <v>44476365</v>
      </c>
      <c r="P74" s="124">
        <f t="shared" si="2"/>
        <v>46588837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479736</v>
      </c>
      <c r="H75" s="121">
        <f aca="true" t="shared" si="3" ref="H75:H84">SUM(F75:G75)</f>
        <v>479736</v>
      </c>
      <c r="I75" s="53"/>
      <c r="J75" s="52">
        <v>35896784</v>
      </c>
      <c r="K75" s="52">
        <v>27911510</v>
      </c>
      <c r="L75" s="52">
        <v>22089349</v>
      </c>
      <c r="M75" s="52">
        <v>12898035</v>
      </c>
      <c r="N75" s="52">
        <v>6136510</v>
      </c>
      <c r="O75" s="122">
        <f aca="true" t="shared" si="4" ref="O75:O84">SUM(I75:N75)</f>
        <v>104932188</v>
      </c>
      <c r="P75" s="124">
        <f aca="true" t="shared" si="5" ref="P75:P84">SUM(O75,H75)</f>
        <v>105411924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84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0</v>
      </c>
      <c r="K77" s="52">
        <v>1019727</v>
      </c>
      <c r="L77" s="52">
        <v>24238019</v>
      </c>
      <c r="M77" s="52">
        <v>74628239</v>
      </c>
      <c r="N77" s="52">
        <v>44925916</v>
      </c>
      <c r="O77" s="122">
        <f t="shared" si="4"/>
        <v>144811901</v>
      </c>
      <c r="P77" s="124">
        <f t="shared" si="5"/>
        <v>144811901</v>
      </c>
    </row>
    <row r="78" spans="3:16" ht="30" customHeight="1" thickBot="1">
      <c r="C78" s="38"/>
      <c r="D78" s="186" t="s">
        <v>65</v>
      </c>
      <c r="E78" s="187"/>
      <c r="F78" s="88">
        <v>0</v>
      </c>
      <c r="G78" s="88">
        <v>0</v>
      </c>
      <c r="H78" s="129">
        <f t="shared" si="3"/>
        <v>0</v>
      </c>
      <c r="I78" s="55"/>
      <c r="J78" s="88">
        <v>569493</v>
      </c>
      <c r="K78" s="88">
        <v>1088073</v>
      </c>
      <c r="L78" s="88">
        <v>649474</v>
      </c>
      <c r="M78" s="88">
        <v>2965384</v>
      </c>
      <c r="N78" s="88">
        <v>1272537</v>
      </c>
      <c r="O78" s="129">
        <f t="shared" si="4"/>
        <v>6544961</v>
      </c>
      <c r="P78" s="130">
        <f t="shared" si="5"/>
        <v>6544961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35194721</v>
      </c>
      <c r="K79" s="117">
        <f>SUM(K80:K83)</f>
        <v>32306219</v>
      </c>
      <c r="L79" s="117">
        <f>SUM(L80:L83)</f>
        <v>106059680</v>
      </c>
      <c r="M79" s="117">
        <f>SUM(M80:M83)</f>
        <v>256477950</v>
      </c>
      <c r="N79" s="117">
        <f>SUM(N80:N83)</f>
        <v>168140191</v>
      </c>
      <c r="O79" s="118">
        <f t="shared" si="4"/>
        <v>598178761</v>
      </c>
      <c r="P79" s="120">
        <f t="shared" si="5"/>
        <v>598178761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646542</v>
      </c>
      <c r="K80" s="52">
        <v>1520426</v>
      </c>
      <c r="L80" s="52">
        <v>51690358</v>
      </c>
      <c r="M80" s="52">
        <v>135501065</v>
      </c>
      <c r="N80" s="52">
        <v>91820563</v>
      </c>
      <c r="O80" s="122">
        <f t="shared" si="4"/>
        <v>281178954</v>
      </c>
      <c r="P80" s="124">
        <f t="shared" si="5"/>
        <v>281178954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33180692</v>
      </c>
      <c r="K81" s="52">
        <v>28083492</v>
      </c>
      <c r="L81" s="52">
        <v>40854653</v>
      </c>
      <c r="M81" s="52">
        <v>64692267</v>
      </c>
      <c r="N81" s="52">
        <v>27819046</v>
      </c>
      <c r="O81" s="122">
        <f t="shared" si="4"/>
        <v>194630150</v>
      </c>
      <c r="P81" s="124">
        <f t="shared" si="5"/>
        <v>194630150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221814</v>
      </c>
      <c r="L82" s="52">
        <v>1413924</v>
      </c>
      <c r="M82" s="52">
        <v>3677553</v>
      </c>
      <c r="N82" s="52">
        <v>2562084</v>
      </c>
      <c r="O82" s="122">
        <f t="shared" si="4"/>
        <v>7875375</v>
      </c>
      <c r="P82" s="124">
        <f t="shared" si="5"/>
        <v>7875375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1367487</v>
      </c>
      <c r="K83" s="54">
        <v>2480487</v>
      </c>
      <c r="L83" s="54">
        <v>12100745</v>
      </c>
      <c r="M83" s="54">
        <v>52607065</v>
      </c>
      <c r="N83" s="54">
        <v>45938498</v>
      </c>
      <c r="O83" s="125">
        <f t="shared" si="4"/>
        <v>114494282</v>
      </c>
      <c r="P83" s="126">
        <f t="shared" si="5"/>
        <v>114494282</v>
      </c>
    </row>
    <row r="84" spans="3:16" ht="30" customHeight="1" thickBot="1">
      <c r="C84" s="188" t="s">
        <v>70</v>
      </c>
      <c r="D84" s="189"/>
      <c r="E84" s="189"/>
      <c r="F84" s="135">
        <f>SUM(F48,F69,F79)</f>
        <v>30727567</v>
      </c>
      <c r="G84" s="135">
        <f>SUM(G48,G69,G79)</f>
        <v>33961046</v>
      </c>
      <c r="H84" s="136">
        <f t="shared" si="3"/>
        <v>64688613</v>
      </c>
      <c r="I84" s="137"/>
      <c r="J84" s="135">
        <f>SUM(J48,J69,J79)</f>
        <v>429135404</v>
      </c>
      <c r="K84" s="135">
        <f>SUM(K48,K69,K79)</f>
        <v>313002088</v>
      </c>
      <c r="L84" s="135">
        <f>SUM(L48,L69,L79)</f>
        <v>362673560</v>
      </c>
      <c r="M84" s="135">
        <f>SUM(M48,M69,M79)</f>
        <v>549778263</v>
      </c>
      <c r="N84" s="135">
        <f>SUM(N48,N69,N79)</f>
        <v>314468978</v>
      </c>
      <c r="O84" s="136">
        <f t="shared" si="4"/>
        <v>1969058293</v>
      </c>
      <c r="P84" s="138">
        <f t="shared" si="5"/>
        <v>2033746906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2024-02-19T06:50:20Z</cp:lastPrinted>
  <dcterms:created xsi:type="dcterms:W3CDTF">2012-04-10T04:28:23Z</dcterms:created>
  <dcterms:modified xsi:type="dcterms:W3CDTF">2024-02-19T06:50:28Z</dcterms:modified>
  <cp:category/>
  <cp:version/>
  <cp:contentType/>
  <cp:contentStatus/>
</cp:coreProperties>
</file>