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給水装置係\★職員ボックス\★押印廃止\①給水装置設計施工要綱\完成品\"/>
    </mc:Choice>
  </mc:AlternateContent>
  <bookViews>
    <workbookView xWindow="0" yWindow="0" windowWidth="20490" windowHeight="6780"/>
  </bookViews>
  <sheets>
    <sheet name="様式第5号" sheetId="1" r:id="rId1"/>
  </sheets>
  <definedNames>
    <definedName name="_xlnm.Print_Area" localSheetId="0">様式第5号!$A$1:$BF$58</definedName>
  </definedNames>
  <calcPr calcId="162913"/>
</workbook>
</file>

<file path=xl/calcChain.xml><?xml version="1.0" encoding="utf-8"?>
<calcChain xmlns="http://schemas.openxmlformats.org/spreadsheetml/2006/main">
  <c r="AY34" i="1" l="1"/>
  <c r="AY14" i="1" l="1"/>
  <c r="AY15" i="1"/>
  <c r="Z36" i="1" s="1"/>
  <c r="AC25" i="1" l="1"/>
  <c r="AD23" i="1"/>
  <c r="Q23" i="1" l="1"/>
  <c r="AW23" i="1" s="1"/>
  <c r="P40" i="1" s="1"/>
  <c r="AV10" i="1" l="1"/>
  <c r="AI36" i="1" s="1"/>
  <c r="AV8" i="1"/>
  <c r="CL8" i="1" l="1"/>
  <c r="R16" i="1"/>
  <c r="AG17" i="1" s="1"/>
  <c r="AY17" i="1" s="1"/>
  <c r="O41" i="1" s="1"/>
  <c r="AV25" i="1" l="1"/>
  <c r="AT36" i="1" l="1"/>
  <c r="AY40" i="1" l="1"/>
  <c r="AY41" i="1" s="1"/>
  <c r="BA36" i="1"/>
  <c r="AG40" i="1" s="1"/>
</calcChain>
</file>

<file path=xl/comments1.xml><?xml version="1.0" encoding="utf-8"?>
<comments xmlns="http://schemas.openxmlformats.org/spreadsheetml/2006/main">
  <authors>
    <author>user</author>
  </authors>
  <commentList>
    <comment ref="B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実際に設置する装置の管口径を入力する。
（※既設幹線を使用する場合は既設管口径）
</t>
        </r>
      </text>
    </comment>
    <comment ref="B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本欄は、別の幹線計算書で算出したⒽ最小動水圧水頭を流用する場合、入力しないこと。（空白）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別の幹線計算書で算出したⒽ最小動水圧水頭を流用する場合、直接入力すること。
※直接入力した場合、自動計算の数式は消滅します。</t>
        </r>
      </text>
    </comment>
    <comment ref="P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計算上、管末水頭がNGとならない最小口径を記入。</t>
        </r>
      </text>
    </comment>
    <comment ref="AH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実際の布設管口径を記入。</t>
        </r>
      </text>
    </comment>
  </commentList>
</comments>
</file>

<file path=xl/sharedStrings.xml><?xml version="1.0" encoding="utf-8"?>
<sst xmlns="http://schemas.openxmlformats.org/spreadsheetml/2006/main" count="174" uniqueCount="109">
  <si>
    <t>施工業者</t>
    <rPh sb="0" eb="2">
      <t>セコウ</t>
    </rPh>
    <rPh sb="2" eb="4">
      <t>ギョウシャ</t>
    </rPh>
    <phoneticPr fontId="1"/>
  </si>
  <si>
    <t>工事場所</t>
    <rPh sb="0" eb="2">
      <t>コウジ</t>
    </rPh>
    <rPh sb="2" eb="4">
      <t>バショ</t>
    </rPh>
    <phoneticPr fontId="1"/>
  </si>
  <si>
    <t>→</t>
    <phoneticPr fontId="1"/>
  </si>
  <si>
    <t>給水装置工事
主任技術者名</t>
    <rPh sb="0" eb="2">
      <t>キュウスイ</t>
    </rPh>
    <rPh sb="2" eb="4">
      <t>ソウチ</t>
    </rPh>
    <rPh sb="4" eb="6">
      <t>コウジ</t>
    </rPh>
    <rPh sb="7" eb="9">
      <t>シュニン</t>
    </rPh>
    <rPh sb="9" eb="12">
      <t>ギジュツシャ</t>
    </rPh>
    <rPh sb="12" eb="13">
      <t>メイ</t>
    </rPh>
    <phoneticPr fontId="1"/>
  </si>
  <si>
    <t>装置番号</t>
    <rPh sb="0" eb="2">
      <t>ソウチ</t>
    </rPh>
    <rPh sb="2" eb="4">
      <t>バンゴウ</t>
    </rPh>
    <phoneticPr fontId="1"/>
  </si>
  <si>
    <t>月別水圧係数Ⓖ</t>
    <rPh sb="0" eb="2">
      <t>ツキベツ</t>
    </rPh>
    <rPh sb="2" eb="4">
      <t>スイアツ</t>
    </rPh>
    <rPh sb="4" eb="6">
      <t>ケイスウ</t>
    </rPh>
    <phoneticPr fontId="1"/>
  </si>
  <si>
    <t>１月　0.63</t>
    <rPh sb="1" eb="2">
      <t>ガツ</t>
    </rPh>
    <phoneticPr fontId="1"/>
  </si>
  <si>
    <t>２月　0.58</t>
    <rPh sb="1" eb="2">
      <t>ガツ</t>
    </rPh>
    <phoneticPr fontId="1"/>
  </si>
  <si>
    <t>３月　0.63</t>
    <rPh sb="1" eb="2">
      <t>ガツ</t>
    </rPh>
    <phoneticPr fontId="1"/>
  </si>
  <si>
    <t>４月　0.64</t>
    <rPh sb="1" eb="2">
      <t>ガツ</t>
    </rPh>
    <phoneticPr fontId="1"/>
  </si>
  <si>
    <t>５月　0.65</t>
    <rPh sb="1" eb="2">
      <t>ガツ</t>
    </rPh>
    <phoneticPr fontId="1"/>
  </si>
  <si>
    <t>６月　0.65</t>
    <rPh sb="1" eb="2">
      <t>ガツ</t>
    </rPh>
    <phoneticPr fontId="1"/>
  </si>
  <si>
    <t>給水幹線計算書</t>
    <rPh sb="0" eb="2">
      <t>キュウスイ</t>
    </rPh>
    <rPh sb="2" eb="4">
      <t>カンセン</t>
    </rPh>
    <rPh sb="4" eb="7">
      <t>ケイサンショ</t>
    </rPh>
    <phoneticPr fontId="1"/>
  </si>
  <si>
    <t>曲管部等の加算長Ⓐ</t>
    <rPh sb="0" eb="1">
      <t>キョク</t>
    </rPh>
    <rPh sb="1" eb="2">
      <t>カン</t>
    </rPh>
    <rPh sb="2" eb="3">
      <t>ブ</t>
    </rPh>
    <rPh sb="3" eb="4">
      <t>ナド</t>
    </rPh>
    <rPh sb="5" eb="7">
      <t>カサン</t>
    </rPh>
    <rPh sb="7" eb="8">
      <t>オサ</t>
    </rPh>
    <phoneticPr fontId="1"/>
  </si>
  <si>
    <t>13㎜</t>
    <phoneticPr fontId="1"/>
  </si>
  <si>
    <t>ℓ/分</t>
    <rPh sb="2" eb="3">
      <t>フン</t>
    </rPh>
    <phoneticPr fontId="1"/>
  </si>
  <si>
    <t>13㎜</t>
    <phoneticPr fontId="1"/>
  </si>
  <si>
    <t>ｒ×1,000×1/60の値</t>
    <rPh sb="13" eb="14">
      <t>アタイ</t>
    </rPh>
    <phoneticPr fontId="1"/>
  </si>
  <si>
    <t>７月　0.75</t>
    <rPh sb="1" eb="2">
      <t>ガツ</t>
    </rPh>
    <phoneticPr fontId="1"/>
  </si>
  <si>
    <t>８月　0.77</t>
    <rPh sb="1" eb="2">
      <t>ガツ</t>
    </rPh>
    <phoneticPr fontId="1"/>
  </si>
  <si>
    <t>９月　0.70</t>
    <rPh sb="1" eb="2">
      <t>ガツ</t>
    </rPh>
    <phoneticPr fontId="1"/>
  </si>
  <si>
    <t>10月　0.69</t>
    <rPh sb="2" eb="3">
      <t>ガツ</t>
    </rPh>
    <phoneticPr fontId="1"/>
  </si>
  <si>
    <t>11月　0.65</t>
    <rPh sb="2" eb="3">
      <t>ガツ</t>
    </rPh>
    <phoneticPr fontId="1"/>
  </si>
  <si>
    <t>12月　0.64</t>
    <rPh sb="2" eb="3">
      <t>ガツ</t>
    </rPh>
    <phoneticPr fontId="1"/>
  </si>
  <si>
    <t>受付番号</t>
    <rPh sb="0" eb="2">
      <t>ウケツケ</t>
    </rPh>
    <rPh sb="2" eb="4">
      <t>バンゴウ</t>
    </rPh>
    <phoneticPr fontId="1"/>
  </si>
  <si>
    <t>局担当職員</t>
    <rPh sb="0" eb="1">
      <t>キョク</t>
    </rPh>
    <rPh sb="1" eb="3">
      <t>タントウ</t>
    </rPh>
    <rPh sb="3" eb="5">
      <t>ショクイン</t>
    </rPh>
    <phoneticPr fontId="1"/>
  </si>
  <si>
    <t>設計水量Ｑ</t>
    <rPh sb="0" eb="2">
      <t>セッケイ</t>
    </rPh>
    <rPh sb="2" eb="4">
      <t>スイリョウ</t>
    </rPh>
    <phoneticPr fontId="1"/>
  </si>
  <si>
    <t>＋</t>
    <phoneticPr fontId="1"/>
  </si>
  <si>
    <t>×</t>
    <phoneticPr fontId="1"/>
  </si>
  <si>
    <t>＝</t>
    <phoneticPr fontId="1"/>
  </si>
  <si>
    <t>20㎜</t>
    <phoneticPr fontId="1"/>
  </si>
  <si>
    <t>25㎜</t>
    <phoneticPr fontId="1"/>
  </si>
  <si>
    <t>30㎜</t>
    <phoneticPr fontId="1"/>
  </si>
  <si>
    <t>40㎜</t>
    <phoneticPr fontId="1"/>
  </si>
  <si>
    <t>50㎜</t>
    <phoneticPr fontId="1"/>
  </si>
  <si>
    <t>20㎜</t>
    <phoneticPr fontId="1"/>
  </si>
  <si>
    <t>25㎜</t>
    <phoneticPr fontId="1"/>
  </si>
  <si>
    <t>50㎜</t>
    <phoneticPr fontId="1"/>
  </si>
  <si>
    <t>設計水量の計算</t>
    <rPh sb="0" eb="2">
      <t>セッケイ</t>
    </rPh>
    <rPh sb="2" eb="4">
      <t>スイリョウ</t>
    </rPh>
    <rPh sb="5" eb="7">
      <t>ケイサン</t>
    </rPh>
    <phoneticPr fontId="1"/>
  </si>
  <si>
    <t>㎜</t>
    <phoneticPr fontId="1"/>
  </si>
  <si>
    <t>設計水量による仮定口径</t>
    <rPh sb="0" eb="2">
      <t>セッケイ</t>
    </rPh>
    <rPh sb="2" eb="4">
      <t>スイリョウ</t>
    </rPh>
    <rPh sb="7" eb="9">
      <t>カテイ</t>
    </rPh>
    <rPh sb="9" eb="11">
      <t>コウケイ</t>
    </rPh>
    <phoneticPr fontId="1"/>
  </si>
  <si>
    <t>口 径 の 仮 定</t>
    <rPh sb="0" eb="1">
      <t>クチ</t>
    </rPh>
    <rPh sb="2" eb="3">
      <t>ケイ</t>
    </rPh>
    <rPh sb="6" eb="7">
      <t>カリ</t>
    </rPh>
    <rPh sb="8" eb="9">
      <t>サダ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</si>
  <si>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</si>
  <si>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</si>
  <si>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</si>
  <si>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MPa</t>
    <phoneticPr fontId="1"/>
  </si>
  <si>
    <t>時頃測定した最小動水圧実測値Ⓕ</t>
    <rPh sb="0" eb="1">
      <t>ジ</t>
    </rPh>
    <rPh sb="1" eb="2">
      <t>ゴロ</t>
    </rPh>
    <rPh sb="2" eb="4">
      <t>ソクテイ</t>
    </rPh>
    <rPh sb="6" eb="8">
      <t>サイショウ</t>
    </rPh>
    <rPh sb="8" eb="9">
      <t>ドウ</t>
    </rPh>
    <rPh sb="9" eb="11">
      <t>スイアツ</t>
    </rPh>
    <rPh sb="11" eb="14">
      <t>ジッソクチ</t>
    </rPh>
    <phoneticPr fontId="1"/>
  </si>
  <si>
    <t>ｍ</t>
    <phoneticPr fontId="1"/>
  </si>
  <si>
    <t>最小動水圧水頭Ⓗ</t>
    <rPh sb="0" eb="2">
      <t>サイショウ</t>
    </rPh>
    <rPh sb="2" eb="3">
      <t>ドウ</t>
    </rPh>
    <rPh sb="3" eb="5">
      <t>スイアツ</t>
    </rPh>
    <rPh sb="5" eb="7">
      <t>スイトウ</t>
    </rPh>
    <phoneticPr fontId="1"/>
  </si>
  <si>
    <t>月別水圧係数Ⓖ</t>
    <rPh sb="0" eb="2">
      <t>ツキベツ</t>
    </rPh>
    <rPh sb="2" eb="4">
      <t>スイアツ</t>
    </rPh>
    <rPh sb="4" eb="6">
      <t>ケイスウ</t>
    </rPh>
    <phoneticPr fontId="1"/>
  </si>
  <si>
    <t>最小動水圧実測値Ⓕ</t>
    <phoneticPr fontId="1"/>
  </si>
  <si>
    <t>最小動水圧水頭の計算</t>
    <rPh sb="0" eb="2">
      <t>サイショウ</t>
    </rPh>
    <rPh sb="2" eb="3">
      <t>ドウ</t>
    </rPh>
    <rPh sb="3" eb="5">
      <t>スイアツ</t>
    </rPh>
    <rPh sb="5" eb="7">
      <t>スイトウ</t>
    </rPh>
    <rPh sb="8" eb="10">
      <t>ケイサン</t>
    </rPh>
    <phoneticPr fontId="1"/>
  </si>
  <si>
    <t>摩擦損失水頭</t>
    <rPh sb="0" eb="2">
      <t>マサツ</t>
    </rPh>
    <rPh sb="2" eb="4">
      <t>ソンシツ</t>
    </rPh>
    <rPh sb="4" eb="6">
      <t>スイトウ</t>
    </rPh>
    <phoneticPr fontId="1"/>
  </si>
  <si>
    <t>ｒ×</t>
    <phoneticPr fontId="1"/>
  </si>
  <si>
    <t>給水管実長</t>
    <rPh sb="0" eb="3">
      <t>キュウスイカン</t>
    </rPh>
    <rPh sb="3" eb="4">
      <t>ジツ</t>
    </rPh>
    <rPh sb="4" eb="5">
      <t>オサ</t>
    </rPh>
    <phoneticPr fontId="1"/>
  </si>
  <si>
    <t>＝</t>
    <phoneticPr fontId="1"/>
  </si>
  <si>
    <t>1000×設計水量Ｑ</t>
    <rPh sb="5" eb="7">
      <t>セッケイ</t>
    </rPh>
    <rPh sb="7" eb="9">
      <t>スイリョウ</t>
    </rPh>
    <phoneticPr fontId="1"/>
  </si>
  <si>
    <t>（</t>
    <phoneticPr fontId="1"/>
  </si>
  <si>
    <t>ℓ/分）</t>
    <rPh sb="2" eb="3">
      <t>フン</t>
    </rPh>
    <phoneticPr fontId="1"/>
  </si>
  <si>
    <t>（ ｒ × 1,000 × 1/60 × Ｑ ）</t>
    <phoneticPr fontId="1"/>
  </si>
  <si>
    <t>ｍ</t>
    <phoneticPr fontId="1"/>
  </si>
  <si>
    <t>摩擦損失水頭の計算</t>
    <rPh sb="0" eb="2">
      <t>マサツ</t>
    </rPh>
    <rPh sb="2" eb="4">
      <t>ソンシツ</t>
    </rPh>
    <rPh sb="4" eb="6">
      <t>スイトウ</t>
    </rPh>
    <rPh sb="7" eb="9">
      <t>ケイサン</t>
    </rPh>
    <phoneticPr fontId="1"/>
  </si>
  <si>
    <t>管末水頭</t>
    <rPh sb="0" eb="2">
      <t>カンマツ</t>
    </rPh>
    <rPh sb="2" eb="4">
      <t>スイトウ</t>
    </rPh>
    <phoneticPr fontId="1"/>
  </si>
  <si>
    <t>－</t>
    <phoneticPr fontId="1"/>
  </si>
  <si>
    <t>配水管埋設深度</t>
    <rPh sb="0" eb="3">
      <t>ハイスイカン</t>
    </rPh>
    <rPh sb="3" eb="5">
      <t>マイセツ</t>
    </rPh>
    <rPh sb="5" eb="7">
      <t>シンド</t>
    </rPh>
    <phoneticPr fontId="1"/>
  </si>
  <si>
    <t>※管末水頭は１５ｍ以上であること。</t>
    <rPh sb="1" eb="3">
      <t>カンマツ</t>
    </rPh>
    <rPh sb="3" eb="5">
      <t>スイトウ</t>
    </rPh>
    <rPh sb="9" eb="11">
      <t>イジョウ</t>
    </rPh>
    <phoneticPr fontId="1"/>
  </si>
  <si>
    <t>管末水頭の確認</t>
    <rPh sb="0" eb="2">
      <t>カンマツ</t>
    </rPh>
    <rPh sb="2" eb="4">
      <t>スイトウ</t>
    </rPh>
    <rPh sb="5" eb="7">
      <t>カクニン</t>
    </rPh>
    <phoneticPr fontId="1"/>
  </si>
  <si>
    <t>×10</t>
    <phoneticPr fontId="1"/>
  </si>
  <si>
    <t>計算結果による給水管口径</t>
    <rPh sb="0" eb="2">
      <t>ケイサン</t>
    </rPh>
    <rPh sb="2" eb="4">
      <t>ケッカ</t>
    </rPh>
    <rPh sb="7" eb="10">
      <t>キュウスイカン</t>
    </rPh>
    <rPh sb="10" eb="12">
      <t>コウケイ</t>
    </rPh>
    <phoneticPr fontId="1"/>
  </si>
  <si>
    <t>布設予定給水管口径</t>
    <rPh sb="0" eb="2">
      <t>フセツ</t>
    </rPh>
    <rPh sb="2" eb="4">
      <t>ヨテイ</t>
    </rPh>
    <rPh sb="4" eb="7">
      <t>キュウスイカン</t>
    </rPh>
    <rPh sb="7" eb="9">
      <t>コウケイ</t>
    </rPh>
    <phoneticPr fontId="1"/>
  </si>
  <si>
    <t>判定結果</t>
    <rPh sb="0" eb="2">
      <t>ハンテイ</t>
    </rPh>
    <rPh sb="2" eb="4">
      <t>ケッカ</t>
    </rPh>
    <phoneticPr fontId="1"/>
  </si>
  <si>
    <t>　仮定口径ｄ</t>
    <rPh sb="1" eb="3">
      <t>カテイ</t>
    </rPh>
    <rPh sb="3" eb="5">
      <t>コウケイ</t>
    </rPh>
    <phoneticPr fontId="1"/>
  </si>
  <si>
    <t>ｄ＝</t>
    <phoneticPr fontId="1"/>
  </si>
  <si>
    <t>管の長さＬ</t>
    <rPh sb="0" eb="1">
      <t>カン</t>
    </rPh>
    <rPh sb="2" eb="3">
      <t>ナガ</t>
    </rPh>
    <phoneticPr fontId="1"/>
  </si>
  <si>
    <t>Ｌ</t>
    <phoneticPr fontId="1"/>
  </si>
  <si>
    <t>×</t>
    <phoneticPr fontId="1"/>
  </si>
  <si>
    <t>戸数</t>
    <rPh sb="0" eb="2">
      <t>コスウ</t>
    </rPh>
    <phoneticPr fontId="1"/>
  </si>
  <si>
    <t>一般家庭用水量</t>
    <rPh sb="0" eb="2">
      <t>イッパン</t>
    </rPh>
    <rPh sb="2" eb="4">
      <t>カテイ</t>
    </rPh>
    <rPh sb="4" eb="6">
      <t>ヨウスイ</t>
    </rPh>
    <rPh sb="6" eb="7">
      <t>リョウ</t>
    </rPh>
    <phoneticPr fontId="1"/>
  </si>
  <si>
    <t>その他用水量</t>
    <rPh sb="2" eb="3">
      <t>タ</t>
    </rPh>
    <rPh sb="3" eb="4">
      <t>ヨウ</t>
    </rPh>
    <rPh sb="4" eb="5">
      <t>スイ</t>
    </rPh>
    <rPh sb="5" eb="6">
      <t>リョウ</t>
    </rPh>
    <phoneticPr fontId="1"/>
  </si>
  <si>
    <t>＝</t>
    <phoneticPr fontId="1"/>
  </si>
  <si>
    <t>設計水量Ｑ</t>
    <rPh sb="0" eb="2">
      <t>セッケイ</t>
    </rPh>
    <rPh sb="2" eb="4">
      <t>スイリョウ</t>
    </rPh>
    <phoneticPr fontId="1"/>
  </si>
  <si>
    <t>ℓ/分</t>
    <rPh sb="2" eb="3">
      <t>フン</t>
    </rPh>
    <phoneticPr fontId="1"/>
  </si>
  <si>
    <t>10戸未満</t>
    <rPh sb="2" eb="3">
      <t>コ</t>
    </rPh>
    <rPh sb="3" eb="5">
      <t>ミマン</t>
    </rPh>
    <phoneticPr fontId="1"/>
  </si>
  <si>
    <t>10戸以上</t>
    <rPh sb="2" eb="3">
      <t>コ</t>
    </rPh>
    <rPh sb="3" eb="5">
      <t>イジョウ</t>
    </rPh>
    <phoneticPr fontId="1"/>
  </si>
  <si>
    <t>Ⓗ最小動水圧水頭</t>
    <rPh sb="1" eb="3">
      <t>サイショウ</t>
    </rPh>
    <rPh sb="3" eb="4">
      <t>ドウ</t>
    </rPh>
    <rPh sb="4" eb="6">
      <t>スイアツ</t>
    </rPh>
    <rPh sb="6" eb="8">
      <t>スイトウ</t>
    </rPh>
    <phoneticPr fontId="1"/>
  </si>
  <si>
    <t>＋</t>
    <phoneticPr fontId="1"/>
  </si>
  <si>
    <t>－</t>
    <phoneticPr fontId="1"/>
  </si>
  <si>
    <t>＝</t>
    <phoneticPr fontId="1"/>
  </si>
  <si>
    <t>ｍ</t>
    <phoneticPr fontId="1"/>
  </si>
  <si>
    <t>選択仮定口径</t>
    <rPh sb="0" eb="2">
      <t>センタク</t>
    </rPh>
    <rPh sb="2" eb="4">
      <t>カテイ</t>
    </rPh>
    <rPh sb="4" eb="6">
      <t>コウケイ</t>
    </rPh>
    <phoneticPr fontId="1"/>
  </si>
  <si>
    <t>㎜</t>
    <phoneticPr fontId="1"/>
  </si>
  <si>
    <t>Ⓐ表の口径別曲管部等の加算長</t>
    <rPh sb="1" eb="2">
      <t>ヒョウ</t>
    </rPh>
    <rPh sb="3" eb="5">
      <t>コウケイ</t>
    </rPh>
    <rPh sb="5" eb="6">
      <t>ベツ</t>
    </rPh>
    <rPh sb="6" eb="7">
      <t>キョク</t>
    </rPh>
    <rPh sb="7" eb="8">
      <t>カン</t>
    </rPh>
    <rPh sb="8" eb="9">
      <t>ブ</t>
    </rPh>
    <rPh sb="9" eb="10">
      <t>ナド</t>
    </rPh>
    <rPh sb="11" eb="13">
      <t>カサン</t>
    </rPh>
    <rPh sb="13" eb="14">
      <t>オサ</t>
    </rPh>
    <phoneticPr fontId="1"/>
  </si>
  <si>
    <t>号</t>
    <rPh sb="0" eb="1">
      <t>ゴウ</t>
    </rPh>
    <phoneticPr fontId="1"/>
  </si>
  <si>
    <t>年度</t>
    <rPh sb="0" eb="2">
      <t>ネンド</t>
    </rPh>
    <phoneticPr fontId="1"/>
  </si>
  <si>
    <t>÷</t>
    <phoneticPr fontId="1"/>
  </si>
  <si>
    <t>様式第５号（第１９条関係）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</si>
  <si>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下関市</t>
    <rPh sb="0" eb="3">
      <t>シモノセキシ</t>
    </rPh>
    <phoneticPr fontId="1"/>
  </si>
  <si>
    <t>番</t>
    <rPh sb="0" eb="1">
      <t>バン</t>
    </rPh>
    <phoneticPr fontId="1"/>
  </si>
  <si>
    <t>丁目</t>
    <rPh sb="0" eb="2">
      <t>チョウメ</t>
    </rPh>
    <phoneticPr fontId="1"/>
  </si>
  <si>
    <t>町</t>
    <rPh sb="0" eb="1">
      <t>マチ</t>
    </rPh>
    <phoneticPr fontId="1"/>
  </si>
  <si>
    <t>新設・改造</t>
    <rPh sb="0" eb="2">
      <t>シンセツ</t>
    </rPh>
    <rPh sb="3" eb="5">
      <t>カイゾウ</t>
    </rPh>
    <phoneticPr fontId="1"/>
  </si>
  <si>
    <t>第</t>
    <rPh sb="0" eb="1">
      <t>ダイ</t>
    </rPh>
    <phoneticPr fontId="1"/>
  </si>
  <si>
    <r>
      <rPr>
        <strike/>
        <sz val="10"/>
        <color theme="1"/>
        <rFont val="ＭＳ 明朝"/>
        <family val="1"/>
        <charset val="128"/>
      </rPr>
      <t>(新設)</t>
    </r>
    <r>
      <rPr>
        <sz val="10"/>
        <color theme="1"/>
        <rFont val="ＭＳ 明朝"/>
        <family val="1"/>
        <charset val="128"/>
      </rPr>
      <t>・改造</t>
    </r>
    <rPh sb="1" eb="3">
      <t>シンセツ</t>
    </rPh>
    <rPh sb="5" eb="7">
      <t>カイゾウ</t>
    </rPh>
    <phoneticPr fontId="1"/>
  </si>
  <si>
    <r>
      <t>新設・</t>
    </r>
    <r>
      <rPr>
        <strike/>
        <sz val="10"/>
        <color theme="1"/>
        <rFont val="ＭＳ 明朝"/>
        <family val="1"/>
        <charset val="128"/>
      </rPr>
      <t>(改造)</t>
    </r>
    <rPh sb="0" eb="2">
      <t>シンセツ</t>
    </rPh>
    <rPh sb="4" eb="6">
      <t>カイゾウ</t>
    </rPh>
    <phoneticPr fontId="1"/>
  </si>
  <si>
    <t xml:space="preserve"> 設計水量による</t>
    <rPh sb="1" eb="3">
      <t>セッケイ</t>
    </rPh>
    <rPh sb="3" eb="5">
      <t>スイリョウ</t>
    </rPh>
    <phoneticPr fontId="1"/>
  </si>
  <si>
    <t>―</t>
    <phoneticPr fontId="1"/>
  </si>
  <si>
    <t>（予定口径）</t>
    <rPh sb="1" eb="3">
      <t>ヨテイ</t>
    </rPh>
    <rPh sb="3" eb="5">
      <t>コウケイ</t>
    </rPh>
    <phoneticPr fontId="1"/>
  </si>
  <si>
    <t>管末立上げ高さ</t>
    <rPh sb="0" eb="1">
      <t>カン</t>
    </rPh>
    <rPh sb="1" eb="2">
      <t>マツ</t>
    </rPh>
    <rPh sb="2" eb="4">
      <t>タチア</t>
    </rPh>
    <rPh sb="5" eb="6">
      <t>タカ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</si>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</sst>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ｍ&quot;"/>
    <numFmt numFmtId="177" formatCode="0.00;&quot;△ &quot;0.00"/>
    <numFmt numFmtId="178" formatCode="\(\ #\ 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vertAlign val="sub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27" xfId="0" applyFont="1" applyBorder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11" xfId="0" applyFont="1" applyBorder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177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3" fillId="0" borderId="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" fillId="0" borderId="0" xfId="0" applyFo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38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vertical="center"/>
    </xf>
    <xf numFmtId="0" fontId="2" fillId="3" borderId="37" xfId="0" applyFont="1" applyFill="1" applyBorder="1" applyAlignment="1" applyProtection="1">
      <alignment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quotePrefix="1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 shrinkToFit="1"/>
    </xf>
    <xf numFmtId="0" fontId="2" fillId="3" borderId="20" xfId="0" applyFont="1" applyFill="1" applyBorder="1" applyAlignment="1">
      <alignment horizontal="center" vertical="center" wrapText="1" shrinkToFit="1"/>
    </xf>
    <xf numFmtId="0" fontId="2" fillId="3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3" borderId="35" xfId="0" applyFont="1" applyFill="1" applyBorder="1" applyAlignment="1" applyProtection="1">
      <alignment horizontal="right" vertical="center"/>
    </xf>
    <xf numFmtId="0" fontId="2" fillId="3" borderId="36" xfId="0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3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11</xdr:row>
      <xdr:rowOff>28575</xdr:rowOff>
    </xdr:from>
    <xdr:to>
      <xdr:col>41</xdr:col>
      <xdr:colOff>0</xdr:colOff>
      <xdr:row>14</xdr:row>
      <xdr:rowOff>123825</xdr:rowOff>
    </xdr:to>
    <xdr:sp macro="" textlink="">
      <xdr:nvSpPr>
        <xdr:cNvPr id="9" name="大かっこ 8"/>
        <xdr:cNvSpPr/>
      </xdr:nvSpPr>
      <xdr:spPr>
        <a:xfrm>
          <a:off x="3733800" y="3133725"/>
          <a:ext cx="1343025" cy="495300"/>
        </a:xfrm>
        <a:prstGeom prst="bracketPair">
          <a:avLst>
            <a:gd name="adj" fmla="val 21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</xdr:colOff>
      <xdr:row>15</xdr:row>
      <xdr:rowOff>28575</xdr:rowOff>
    </xdr:from>
    <xdr:to>
      <xdr:col>26</xdr:col>
      <xdr:colOff>0</xdr:colOff>
      <xdr:row>18</xdr:row>
      <xdr:rowOff>123825</xdr:rowOff>
    </xdr:to>
    <xdr:sp macro="" textlink="">
      <xdr:nvSpPr>
        <xdr:cNvPr id="10" name="大かっこ 9"/>
        <xdr:cNvSpPr/>
      </xdr:nvSpPr>
      <xdr:spPr>
        <a:xfrm>
          <a:off x="3733800" y="3133725"/>
          <a:ext cx="1343025" cy="495300"/>
        </a:xfrm>
        <a:prstGeom prst="bracketPair">
          <a:avLst>
            <a:gd name="adj" fmla="val 21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27</xdr:row>
      <xdr:rowOff>19050</xdr:rowOff>
    </xdr:from>
    <xdr:to>
      <xdr:col>39</xdr:col>
      <xdr:colOff>0</xdr:colOff>
      <xdr:row>30</xdr:row>
      <xdr:rowOff>114300</xdr:rowOff>
    </xdr:to>
    <xdr:sp macro="" textlink="">
      <xdr:nvSpPr>
        <xdr:cNvPr id="13" name="大かっこ 12"/>
        <xdr:cNvSpPr/>
      </xdr:nvSpPr>
      <xdr:spPr>
        <a:xfrm>
          <a:off x="2990850" y="5391150"/>
          <a:ext cx="1343025" cy="495300"/>
        </a:xfrm>
        <a:prstGeom prst="bracketPair">
          <a:avLst>
            <a:gd name="adj" fmla="val 21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9525</xdr:colOff>
      <xdr:row>50</xdr:row>
      <xdr:rowOff>114299</xdr:rowOff>
    </xdr:from>
    <xdr:to>
      <xdr:col>54</xdr:col>
      <xdr:colOff>9525</xdr:colOff>
      <xdr:row>54</xdr:row>
      <xdr:rowOff>104774</xdr:rowOff>
    </xdr:to>
    <xdr:sp macro="" textlink="">
      <xdr:nvSpPr>
        <xdr:cNvPr id="16" name="大かっこ 15"/>
        <xdr:cNvSpPr/>
      </xdr:nvSpPr>
      <xdr:spPr>
        <a:xfrm>
          <a:off x="381000" y="10153649"/>
          <a:ext cx="990600" cy="523875"/>
        </a:xfrm>
        <a:prstGeom prst="bracketPair">
          <a:avLst>
            <a:gd name="adj" fmla="val 33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14"/>
  <sheetViews>
    <sheetView showGridLines="0" tabSelected="1" topLeftCell="A16" zoomScaleNormal="100" workbookViewId="0">
      <selection activeCell="BY26" sqref="BY26"/>
    </sheetView>
  </sheetViews>
  <sheetFormatPr defaultColWidth="1.625" defaultRowHeight="18" customHeight="1"/>
  <cols>
    <col min="1" max="7" width="1.625" style="2" customWidth="1"/>
    <col min="8" max="35" width="1.625" style="1" customWidth="1"/>
    <col min="36" max="41" width="1.625" style="1"/>
    <col min="42" max="42" width="1.625" style="1" customWidth="1"/>
    <col min="43" max="58" width="1.625" style="1"/>
    <col min="59" max="59" width="2.25" style="1" customWidth="1"/>
    <col min="60" max="60" width="1.625" style="1" customWidth="1"/>
    <col min="61" max="67" width="1.625" style="1" hidden="1" customWidth="1"/>
    <col min="68" max="68" width="3" style="1" hidden="1" customWidth="1"/>
    <col min="69" max="69" width="4.125" style="1" hidden="1" customWidth="1"/>
    <col min="70" max="70" width="7.625" style="1" hidden="1" customWidth="1"/>
    <col min="71" max="73" width="1.625" style="1" customWidth="1"/>
    <col min="74" max="89" width="1.625" style="1"/>
    <col min="90" max="90" width="4.125" style="1" hidden="1" customWidth="1"/>
    <col min="91" max="91" width="0" style="1" hidden="1" customWidth="1"/>
    <col min="92" max="16384" width="1.625" style="1"/>
  </cols>
  <sheetData>
    <row r="1" spans="1:90" ht="18" customHeight="1">
      <c r="A1" s="174" t="s">
        <v>95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90" ht="24" customHeight="1">
      <c r="A2" s="148" t="s">
        <v>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9"/>
      <c r="BB2" s="179" t="s">
        <v>25</v>
      </c>
      <c r="BC2" s="180"/>
      <c r="BD2" s="180"/>
      <c r="BE2" s="180"/>
      <c r="BF2" s="181"/>
    </row>
    <row r="3" spans="1:90" ht="24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1"/>
      <c r="BB3" s="182"/>
      <c r="BC3" s="183"/>
      <c r="BD3" s="183"/>
      <c r="BE3" s="183"/>
      <c r="BF3" s="184"/>
      <c r="BL3" s="1" t="s">
        <v>100</v>
      </c>
    </row>
    <row r="4" spans="1:90" ht="33" customHeight="1" thickBot="1">
      <c r="A4" s="122" t="s">
        <v>24</v>
      </c>
      <c r="B4" s="123"/>
      <c r="C4" s="123"/>
      <c r="D4" s="123"/>
      <c r="E4" s="123"/>
      <c r="F4" s="123"/>
      <c r="G4" s="124"/>
      <c r="H4" s="172" t="s">
        <v>108</v>
      </c>
      <c r="I4" s="173"/>
      <c r="J4" s="173"/>
      <c r="K4" s="173"/>
      <c r="L4" s="173"/>
      <c r="M4" s="129"/>
      <c r="N4" s="129"/>
      <c r="O4" s="129"/>
      <c r="P4" s="129"/>
      <c r="Q4" s="126" t="s">
        <v>93</v>
      </c>
      <c r="R4" s="126"/>
      <c r="S4" s="126"/>
      <c r="T4" s="129" t="s">
        <v>100</v>
      </c>
      <c r="U4" s="129"/>
      <c r="V4" s="129"/>
      <c r="W4" s="129"/>
      <c r="X4" s="129"/>
      <c r="Y4" s="129"/>
      <c r="Z4" s="129"/>
      <c r="AA4" s="129"/>
      <c r="AB4" s="130" t="s">
        <v>101</v>
      </c>
      <c r="AC4" s="130"/>
      <c r="AD4" s="129"/>
      <c r="AE4" s="129"/>
      <c r="AF4" s="129"/>
      <c r="AG4" s="129"/>
      <c r="AH4" s="126" t="s">
        <v>92</v>
      </c>
      <c r="AI4" s="127"/>
      <c r="AJ4" s="169" t="s">
        <v>4</v>
      </c>
      <c r="AK4" s="170"/>
      <c r="AL4" s="170"/>
      <c r="AM4" s="170"/>
      <c r="AN4" s="170"/>
      <c r="AO4" s="170"/>
      <c r="AP4" s="128"/>
      <c r="AQ4" s="129"/>
      <c r="AR4" s="129"/>
      <c r="AS4" s="129"/>
      <c r="AT4" s="129"/>
      <c r="AU4" s="130" t="s">
        <v>105</v>
      </c>
      <c r="AV4" s="130"/>
      <c r="AW4" s="129"/>
      <c r="AX4" s="129"/>
      <c r="AY4" s="129"/>
      <c r="AZ4" s="129"/>
      <c r="BA4" s="129"/>
      <c r="BB4" s="129"/>
      <c r="BC4" s="129"/>
      <c r="BD4" s="129"/>
      <c r="BE4" s="129"/>
      <c r="BF4" s="186"/>
      <c r="BL4" s="1" t="s">
        <v>103</v>
      </c>
    </row>
    <row r="5" spans="1:90" ht="33" customHeight="1">
      <c r="A5" s="157" t="s">
        <v>0</v>
      </c>
      <c r="B5" s="158"/>
      <c r="C5" s="158"/>
      <c r="D5" s="158"/>
      <c r="E5" s="158"/>
      <c r="F5" s="158"/>
      <c r="G5" s="159"/>
      <c r="H5" s="154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60" t="s">
        <v>3</v>
      </c>
      <c r="AK5" s="161"/>
      <c r="AL5" s="161"/>
      <c r="AM5" s="161"/>
      <c r="AN5" s="161"/>
      <c r="AO5" s="161"/>
      <c r="AP5" s="161"/>
      <c r="AQ5" s="162"/>
      <c r="AR5" s="163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52"/>
      <c r="BE5" s="152"/>
      <c r="BF5" s="153"/>
      <c r="BL5" s="1" t="s">
        <v>102</v>
      </c>
    </row>
    <row r="6" spans="1:90" ht="33" customHeight="1">
      <c r="A6" s="165" t="s">
        <v>1</v>
      </c>
      <c r="B6" s="166"/>
      <c r="C6" s="166"/>
      <c r="D6" s="166"/>
      <c r="E6" s="166"/>
      <c r="F6" s="166"/>
      <c r="G6" s="167"/>
      <c r="H6" s="131" t="s">
        <v>96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 t="s">
        <v>99</v>
      </c>
      <c r="Y6" s="125"/>
      <c r="Z6" s="125"/>
      <c r="AA6" s="125"/>
      <c r="AB6" s="125"/>
      <c r="AC6" s="125"/>
      <c r="AD6" s="125"/>
      <c r="AE6" s="125"/>
      <c r="AF6" s="125" t="s">
        <v>98</v>
      </c>
      <c r="AG6" s="125"/>
      <c r="AH6" s="125"/>
      <c r="AI6" s="125"/>
      <c r="AJ6" s="125"/>
      <c r="AK6" s="125"/>
      <c r="AL6" s="125"/>
      <c r="AM6" s="125"/>
      <c r="AN6" s="125" t="s">
        <v>97</v>
      </c>
      <c r="AO6" s="125"/>
      <c r="AP6" s="125"/>
      <c r="AQ6" s="125"/>
      <c r="AR6" s="125"/>
      <c r="AS6" s="125"/>
      <c r="AT6" s="125"/>
      <c r="AU6" s="125"/>
      <c r="AV6" s="125" t="s">
        <v>92</v>
      </c>
      <c r="AW6" s="125"/>
      <c r="AX6" s="125"/>
      <c r="AY6" s="125"/>
      <c r="AZ6" s="125"/>
      <c r="BA6" s="125"/>
      <c r="BB6" s="125"/>
      <c r="BC6" s="125"/>
      <c r="BD6" s="125"/>
      <c r="BE6" s="125"/>
      <c r="BF6" s="185"/>
    </row>
    <row r="7" spans="1:90" ht="21" customHeight="1">
      <c r="A7" s="120" t="s">
        <v>38</v>
      </c>
      <c r="B7" s="86"/>
      <c r="C7" s="86"/>
      <c r="D7" s="86"/>
      <c r="E7" s="86"/>
      <c r="F7" s="86"/>
      <c r="G7" s="86"/>
      <c r="H7" s="86"/>
      <c r="I7" s="86"/>
      <c r="J7" s="100" t="s">
        <v>82</v>
      </c>
      <c r="K7" s="86"/>
      <c r="L7" s="86"/>
      <c r="M7" s="86"/>
      <c r="N7" s="112"/>
      <c r="O7" s="48"/>
      <c r="P7" s="86" t="s">
        <v>77</v>
      </c>
      <c r="Q7" s="86"/>
      <c r="R7" s="86"/>
      <c r="S7" s="86"/>
      <c r="T7" s="86"/>
      <c r="U7" s="86"/>
      <c r="V7" s="86"/>
      <c r="W7" s="86"/>
      <c r="X7" s="86"/>
      <c r="Y7" s="86"/>
      <c r="Z7" s="86" t="s">
        <v>75</v>
      </c>
      <c r="AA7" s="86"/>
      <c r="AB7" s="86" t="s">
        <v>76</v>
      </c>
      <c r="AC7" s="86"/>
      <c r="AD7" s="86"/>
      <c r="AE7" s="86"/>
      <c r="AF7" s="132">
        <v>0.33</v>
      </c>
      <c r="AG7" s="132"/>
      <c r="AH7" s="171" t="s">
        <v>85</v>
      </c>
      <c r="AI7" s="86"/>
      <c r="AJ7" s="86" t="s">
        <v>78</v>
      </c>
      <c r="AK7" s="86"/>
      <c r="AL7" s="86"/>
      <c r="AM7" s="86"/>
      <c r="AN7" s="86"/>
      <c r="AO7" s="86"/>
      <c r="AP7" s="86"/>
      <c r="AQ7" s="86"/>
      <c r="AR7" s="86"/>
      <c r="AS7" s="86"/>
      <c r="AT7" s="86" t="s">
        <v>79</v>
      </c>
      <c r="AU7" s="86"/>
      <c r="AV7" s="86" t="s">
        <v>80</v>
      </c>
      <c r="AW7" s="86"/>
      <c r="AX7" s="86"/>
      <c r="AY7" s="86"/>
      <c r="AZ7" s="86"/>
      <c r="BA7" s="86"/>
      <c r="BB7" s="86"/>
      <c r="BC7" s="86"/>
      <c r="BD7" s="86"/>
      <c r="BE7" s="86"/>
      <c r="BF7" s="142"/>
    </row>
    <row r="8" spans="1:90" ht="21" customHeight="1">
      <c r="A8" s="78"/>
      <c r="B8" s="80"/>
      <c r="C8" s="80"/>
      <c r="D8" s="80"/>
      <c r="E8" s="80"/>
      <c r="F8" s="80"/>
      <c r="G8" s="80"/>
      <c r="H8" s="80"/>
      <c r="I8" s="80"/>
      <c r="J8" s="88"/>
      <c r="K8" s="82"/>
      <c r="L8" s="82"/>
      <c r="M8" s="82"/>
      <c r="N8" s="107"/>
      <c r="O8" s="38"/>
      <c r="P8" s="82">
        <v>42</v>
      </c>
      <c r="Q8" s="82"/>
      <c r="R8" s="82"/>
      <c r="S8" s="82"/>
      <c r="T8" s="82"/>
      <c r="U8" s="82"/>
      <c r="V8" s="82"/>
      <c r="W8" s="82"/>
      <c r="X8" s="82"/>
      <c r="Y8" s="82"/>
      <c r="Z8" s="80" t="s">
        <v>75</v>
      </c>
      <c r="AA8" s="80"/>
      <c r="AB8" s="194"/>
      <c r="AC8" s="194"/>
      <c r="AD8" s="194"/>
      <c r="AE8" s="194"/>
      <c r="AF8" s="133">
        <v>0.33</v>
      </c>
      <c r="AG8" s="133"/>
      <c r="AH8" s="134" t="s">
        <v>85</v>
      </c>
      <c r="AI8" s="8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80" t="s">
        <v>79</v>
      </c>
      <c r="AU8" s="80"/>
      <c r="AV8" s="135" t="str">
        <f>IF(AB8="","",ROUNDUP(P8*(AB8^0.33)+AJ8,1))</f>
        <v/>
      </c>
      <c r="AW8" s="135"/>
      <c r="AX8" s="135"/>
      <c r="AY8" s="135"/>
      <c r="AZ8" s="135"/>
      <c r="BA8" s="135"/>
      <c r="BB8" s="135"/>
      <c r="BC8" s="135"/>
      <c r="BD8" s="98" t="s">
        <v>81</v>
      </c>
      <c r="BE8" s="98"/>
      <c r="BF8" s="141"/>
      <c r="CL8" s="1">
        <f>SUM(AV8,AV10)</f>
        <v>0</v>
      </c>
    </row>
    <row r="9" spans="1:90" ht="21" customHeight="1">
      <c r="A9" s="78"/>
      <c r="B9" s="80"/>
      <c r="C9" s="80"/>
      <c r="D9" s="80"/>
      <c r="E9" s="80"/>
      <c r="F9" s="80"/>
      <c r="G9" s="80"/>
      <c r="H9" s="80"/>
      <c r="I9" s="80"/>
      <c r="J9" s="100" t="s">
        <v>83</v>
      </c>
      <c r="K9" s="86"/>
      <c r="L9" s="86"/>
      <c r="M9" s="86"/>
      <c r="N9" s="112"/>
      <c r="O9" s="45"/>
      <c r="P9" s="86" t="s">
        <v>77</v>
      </c>
      <c r="Q9" s="86"/>
      <c r="R9" s="86"/>
      <c r="S9" s="86"/>
      <c r="T9" s="86"/>
      <c r="U9" s="86"/>
      <c r="V9" s="86"/>
      <c r="W9" s="86"/>
      <c r="X9" s="86"/>
      <c r="Y9" s="86"/>
      <c r="Z9" s="86" t="s">
        <v>75</v>
      </c>
      <c r="AA9" s="86"/>
      <c r="AB9" s="86" t="s">
        <v>76</v>
      </c>
      <c r="AC9" s="86"/>
      <c r="AD9" s="86"/>
      <c r="AE9" s="86"/>
      <c r="AF9" s="132">
        <v>0.67</v>
      </c>
      <c r="AG9" s="132"/>
      <c r="AH9" s="171" t="s">
        <v>85</v>
      </c>
      <c r="AI9" s="86"/>
      <c r="AJ9" s="86" t="s">
        <v>78</v>
      </c>
      <c r="AK9" s="86"/>
      <c r="AL9" s="86"/>
      <c r="AM9" s="86"/>
      <c r="AN9" s="86"/>
      <c r="AO9" s="86"/>
      <c r="AP9" s="86"/>
      <c r="AQ9" s="86"/>
      <c r="AR9" s="86"/>
      <c r="AS9" s="86"/>
      <c r="AT9" s="86" t="s">
        <v>79</v>
      </c>
      <c r="AU9" s="86"/>
      <c r="AV9" s="86" t="s">
        <v>80</v>
      </c>
      <c r="AW9" s="86"/>
      <c r="AX9" s="86"/>
      <c r="AY9" s="86"/>
      <c r="AZ9" s="86"/>
      <c r="BA9" s="86"/>
      <c r="BB9" s="86"/>
      <c r="BC9" s="86"/>
      <c r="BD9" s="86"/>
      <c r="BE9" s="86"/>
      <c r="BF9" s="142"/>
    </row>
    <row r="10" spans="1:90" ht="21" customHeight="1">
      <c r="A10" s="121"/>
      <c r="B10" s="82"/>
      <c r="C10" s="82"/>
      <c r="D10" s="82"/>
      <c r="E10" s="82"/>
      <c r="F10" s="82"/>
      <c r="G10" s="82"/>
      <c r="H10" s="82"/>
      <c r="I10" s="82"/>
      <c r="J10" s="88"/>
      <c r="K10" s="82"/>
      <c r="L10" s="82"/>
      <c r="M10" s="82"/>
      <c r="N10" s="107"/>
      <c r="O10" s="45"/>
      <c r="P10" s="82">
        <v>19</v>
      </c>
      <c r="Q10" s="82"/>
      <c r="R10" s="82"/>
      <c r="S10" s="82"/>
      <c r="T10" s="82"/>
      <c r="U10" s="82"/>
      <c r="V10" s="82"/>
      <c r="W10" s="82"/>
      <c r="X10" s="82"/>
      <c r="Y10" s="82"/>
      <c r="Z10" s="80" t="s">
        <v>75</v>
      </c>
      <c r="AA10" s="80"/>
      <c r="AB10" s="194"/>
      <c r="AC10" s="194"/>
      <c r="AD10" s="194"/>
      <c r="AE10" s="194"/>
      <c r="AF10" s="133">
        <v>0.67</v>
      </c>
      <c r="AG10" s="133"/>
      <c r="AH10" s="134" t="s">
        <v>85</v>
      </c>
      <c r="AI10" s="8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80" t="s">
        <v>79</v>
      </c>
      <c r="AU10" s="80"/>
      <c r="AV10" s="135" t="str">
        <f>IF(AB10="","",ROUNDUP(P10*(AB10^0.67)+AJ10,1))</f>
        <v/>
      </c>
      <c r="AW10" s="135"/>
      <c r="AX10" s="135"/>
      <c r="AY10" s="135"/>
      <c r="AZ10" s="135"/>
      <c r="BA10" s="135"/>
      <c r="BB10" s="135"/>
      <c r="BC10" s="135"/>
      <c r="BD10" s="98" t="s">
        <v>81</v>
      </c>
      <c r="BE10" s="98"/>
      <c r="BF10" s="141"/>
    </row>
    <row r="11" spans="1:90" ht="10.5" customHeight="1">
      <c r="A11" s="17"/>
      <c r="B11" s="115" t="s">
        <v>41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7"/>
      <c r="AA11" s="37"/>
      <c r="AB11" s="48"/>
      <c r="AC11" s="48"/>
      <c r="AD11" s="48"/>
      <c r="AE11" s="48"/>
      <c r="AF11" s="41"/>
      <c r="AG11" s="41"/>
      <c r="AH11" s="41"/>
      <c r="AI11" s="37"/>
      <c r="AJ11" s="37"/>
      <c r="AK11" s="37"/>
      <c r="AL11" s="37"/>
      <c r="AM11" s="37"/>
      <c r="AN11" s="37"/>
      <c r="AO11" s="37"/>
      <c r="AP11" s="37"/>
      <c r="AQ11" s="37"/>
      <c r="AR11" s="48"/>
      <c r="AS11" s="48"/>
      <c r="AT11" s="48"/>
      <c r="AU11" s="21"/>
      <c r="AV11" s="21"/>
      <c r="AW11" s="48"/>
      <c r="AX11" s="48"/>
      <c r="AY11" s="48"/>
      <c r="AZ11" s="48"/>
      <c r="BA11" s="48"/>
      <c r="BB11" s="48"/>
      <c r="BC11" s="48"/>
      <c r="BD11" s="48"/>
      <c r="BE11" s="48"/>
      <c r="BF11" s="49"/>
    </row>
    <row r="12" spans="1:90" ht="10.5" customHeight="1">
      <c r="A12" s="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52"/>
      <c r="O12" s="5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83" t="s">
        <v>26</v>
      </c>
      <c r="AH12" s="83"/>
      <c r="AI12" s="83"/>
      <c r="AJ12" s="83"/>
      <c r="AK12" s="83"/>
      <c r="AL12" s="83"/>
      <c r="AM12" s="83"/>
      <c r="AN12" s="35"/>
      <c r="AO12" s="45"/>
      <c r="AP12" s="85">
        <v>0.37</v>
      </c>
      <c r="AQ12" s="85"/>
      <c r="AR12" s="8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45"/>
      <c r="BE12" s="45"/>
      <c r="BF12" s="50"/>
    </row>
    <row r="13" spans="1:90" ht="10.5" customHeight="1">
      <c r="A13" s="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52"/>
      <c r="O13" s="51"/>
      <c r="P13" s="87" t="s">
        <v>40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0" t="s">
        <v>29</v>
      </c>
      <c r="AD13" s="80"/>
      <c r="AE13" s="45"/>
      <c r="AF13" s="45"/>
      <c r="AG13" s="84"/>
      <c r="AH13" s="84"/>
      <c r="AI13" s="84"/>
      <c r="AJ13" s="84"/>
      <c r="AK13" s="84"/>
      <c r="AL13" s="84"/>
      <c r="AM13" s="84"/>
      <c r="AN13" s="35"/>
      <c r="AO13" s="45"/>
      <c r="AP13" s="80" t="s">
        <v>28</v>
      </c>
      <c r="AQ13" s="80"/>
      <c r="AR13" s="80">
        <v>10</v>
      </c>
      <c r="AS13" s="80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3"/>
      <c r="BE13" s="43"/>
      <c r="BF13" s="44"/>
      <c r="BG13" s="78" t="s">
        <v>106</v>
      </c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</row>
    <row r="14" spans="1:90" ht="10.5" customHeight="1" thickBot="1">
      <c r="A14" s="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52"/>
      <c r="O14" s="51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0"/>
      <c r="AD14" s="80"/>
      <c r="AE14" s="45"/>
      <c r="AF14" s="45"/>
      <c r="AG14" s="86">
        <v>3.472</v>
      </c>
      <c r="AH14" s="86"/>
      <c r="AI14" s="86"/>
      <c r="AJ14" s="86"/>
      <c r="AK14" s="86"/>
      <c r="AL14" s="86"/>
      <c r="AM14" s="86"/>
      <c r="AN14" s="35"/>
      <c r="AO14" s="45"/>
      <c r="AP14" s="80"/>
      <c r="AQ14" s="80"/>
      <c r="AR14" s="80"/>
      <c r="AS14" s="80"/>
      <c r="AT14" s="45"/>
      <c r="AU14" s="45"/>
      <c r="AV14" s="45"/>
      <c r="AW14" s="45"/>
      <c r="AX14" s="45"/>
      <c r="AY14" s="80" t="str">
        <f>IF(BH15="","","予定口径")</f>
        <v/>
      </c>
      <c r="AZ14" s="80"/>
      <c r="BA14" s="80"/>
      <c r="BB14" s="80"/>
      <c r="BC14" s="80"/>
      <c r="BD14" s="43"/>
      <c r="BE14" s="43"/>
      <c r="BF14" s="44"/>
      <c r="BG14" s="78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</row>
    <row r="15" spans="1:90" ht="10.5" customHeight="1">
      <c r="A15" s="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52"/>
      <c r="O15" s="5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35"/>
      <c r="AD15" s="35"/>
      <c r="AE15" s="45"/>
      <c r="AF15" s="45"/>
      <c r="AG15" s="80"/>
      <c r="AH15" s="80"/>
      <c r="AI15" s="80"/>
      <c r="AJ15" s="80"/>
      <c r="AK15" s="80"/>
      <c r="AL15" s="80"/>
      <c r="AM15" s="80"/>
      <c r="AN15" s="35"/>
      <c r="AO15" s="45"/>
      <c r="AP15" s="35"/>
      <c r="AQ15" s="35"/>
      <c r="AR15" s="35"/>
      <c r="AS15" s="35"/>
      <c r="AT15" s="35"/>
      <c r="AU15" s="35"/>
      <c r="AV15" s="35"/>
      <c r="AW15" s="35"/>
      <c r="AX15" s="35"/>
      <c r="AY15" s="136" t="str">
        <f>IF(BH15="","",BH15)</f>
        <v/>
      </c>
      <c r="AZ15" s="136"/>
      <c r="BA15" s="136"/>
      <c r="BB15" s="136"/>
      <c r="BC15" s="136"/>
      <c r="BD15" s="43"/>
      <c r="BE15" s="43"/>
      <c r="BF15" s="44"/>
      <c r="BH15" s="72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4"/>
    </row>
    <row r="16" spans="1:90" ht="10.5" customHeight="1" thickBot="1">
      <c r="A16" s="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52"/>
      <c r="O16" s="51"/>
      <c r="P16" s="45"/>
      <c r="Q16" s="45"/>
      <c r="R16" s="83" t="str">
        <f>IF(AND(AV8="",AV10=""),"",IF(AV8="",AV10,AV8))</f>
        <v/>
      </c>
      <c r="S16" s="83"/>
      <c r="T16" s="83"/>
      <c r="U16" s="83"/>
      <c r="V16" s="83"/>
      <c r="W16" s="83"/>
      <c r="X16" s="83"/>
      <c r="Y16" s="35"/>
      <c r="Z16" s="45"/>
      <c r="AA16" s="85">
        <v>0.37</v>
      </c>
      <c r="AB16" s="85"/>
      <c r="AC16" s="85"/>
      <c r="AD16" s="35"/>
      <c r="AE16" s="45"/>
      <c r="AF16" s="45"/>
      <c r="AG16" s="35"/>
      <c r="AH16" s="35"/>
      <c r="AI16" s="35"/>
      <c r="AJ16" s="35"/>
      <c r="AK16" s="35"/>
      <c r="AL16" s="35"/>
      <c r="AM16" s="35"/>
      <c r="AN16" s="35"/>
      <c r="AO16" s="45"/>
      <c r="AP16" s="35"/>
      <c r="AQ16" s="35"/>
      <c r="AR16" s="35"/>
      <c r="AS16" s="35"/>
      <c r="AT16" s="35"/>
      <c r="AU16" s="35"/>
      <c r="AV16" s="35"/>
      <c r="AW16" s="35"/>
      <c r="AX16" s="35"/>
      <c r="AY16" s="137"/>
      <c r="AZ16" s="137"/>
      <c r="BA16" s="137"/>
      <c r="BB16" s="137"/>
      <c r="BC16" s="137"/>
      <c r="BD16" s="43"/>
      <c r="BE16" s="43"/>
      <c r="BF16" s="44"/>
      <c r="BH16" s="75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7"/>
    </row>
    <row r="17" spans="1:69" ht="10.5" customHeight="1">
      <c r="A17" s="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52"/>
      <c r="O17" s="51"/>
      <c r="P17" s="45"/>
      <c r="Q17" s="45"/>
      <c r="R17" s="84"/>
      <c r="S17" s="84"/>
      <c r="T17" s="84"/>
      <c r="U17" s="84"/>
      <c r="V17" s="84"/>
      <c r="W17" s="84"/>
      <c r="X17" s="84"/>
      <c r="Y17" s="35"/>
      <c r="Z17" s="45"/>
      <c r="AA17" s="80" t="s">
        <v>28</v>
      </c>
      <c r="AB17" s="80"/>
      <c r="AC17" s="80">
        <v>10</v>
      </c>
      <c r="AD17" s="80"/>
      <c r="AE17" s="80" t="s">
        <v>29</v>
      </c>
      <c r="AF17" s="80"/>
      <c r="AG17" s="80" t="str">
        <f>IF(R16="","",ROUNDUP(((R16/R18)^0.37)*10,0))</f>
        <v/>
      </c>
      <c r="AH17" s="80"/>
      <c r="AI17" s="80"/>
      <c r="AJ17" s="80"/>
      <c r="AK17" s="80"/>
      <c r="AL17" s="80"/>
      <c r="AM17" s="80"/>
      <c r="AN17" s="80" t="s">
        <v>90</v>
      </c>
      <c r="AO17" s="80"/>
      <c r="AP17" s="45"/>
      <c r="AQ17" s="80" t="s">
        <v>89</v>
      </c>
      <c r="AR17" s="80"/>
      <c r="AS17" s="80"/>
      <c r="AT17" s="80"/>
      <c r="AU17" s="80"/>
      <c r="AV17" s="80"/>
      <c r="AW17" s="80"/>
      <c r="AX17" s="139"/>
      <c r="AY17" s="187" t="str">
        <f>IF(AG17="","",IF(AG17&lt;=13,13,IF(AG17&lt;=20,20,IF(AG17&lt;=25,25,IF(AG17&lt;=40,40,IF(AG17&lt;=50,50,IF(AG17&lt;=75,75,IF(AG17&lt;=100,100,IF(AG17&lt;=150,150,"")))))))))</f>
        <v/>
      </c>
      <c r="AZ17" s="188"/>
      <c r="BA17" s="188"/>
      <c r="BB17" s="188"/>
      <c r="BC17" s="189"/>
      <c r="BD17" s="144" t="s">
        <v>39</v>
      </c>
      <c r="BE17" s="144"/>
      <c r="BF17" s="145"/>
    </row>
    <row r="18" spans="1:69" ht="10.5" customHeight="1">
      <c r="A18" s="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52"/>
      <c r="O18" s="51"/>
      <c r="P18" s="45"/>
      <c r="Q18" s="45"/>
      <c r="R18" s="86">
        <v>3.472</v>
      </c>
      <c r="S18" s="86"/>
      <c r="T18" s="86"/>
      <c r="U18" s="86"/>
      <c r="V18" s="86"/>
      <c r="W18" s="86"/>
      <c r="X18" s="86"/>
      <c r="Y18" s="35"/>
      <c r="Z18" s="45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45"/>
      <c r="AQ18" s="80"/>
      <c r="AR18" s="80"/>
      <c r="AS18" s="80"/>
      <c r="AT18" s="80"/>
      <c r="AU18" s="80"/>
      <c r="AV18" s="80"/>
      <c r="AW18" s="80"/>
      <c r="AX18" s="139"/>
      <c r="AY18" s="190"/>
      <c r="AZ18" s="191"/>
      <c r="BA18" s="191"/>
      <c r="BB18" s="191"/>
      <c r="BC18" s="192"/>
      <c r="BD18" s="144"/>
      <c r="BE18" s="144"/>
      <c r="BF18" s="145"/>
    </row>
    <row r="19" spans="1:69" ht="10.5" customHeight="1">
      <c r="A19" s="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52"/>
      <c r="O19" s="51"/>
      <c r="P19" s="45"/>
      <c r="Q19" s="45"/>
      <c r="R19" s="80"/>
      <c r="S19" s="80"/>
      <c r="T19" s="80"/>
      <c r="U19" s="80"/>
      <c r="V19" s="80"/>
      <c r="W19" s="80"/>
      <c r="X19" s="80"/>
      <c r="Y19" s="35"/>
      <c r="Z19" s="45"/>
      <c r="AA19" s="35"/>
      <c r="AB19" s="35"/>
      <c r="AC19" s="35"/>
      <c r="AD19" s="35"/>
      <c r="AE19" s="45"/>
      <c r="AF19" s="45"/>
      <c r="AG19" s="45"/>
      <c r="AH19" s="45"/>
      <c r="AI19" s="45"/>
      <c r="AJ19" s="45"/>
      <c r="AK19" s="45"/>
      <c r="AL19" s="45"/>
      <c r="AM19" s="45"/>
      <c r="AN19" s="35"/>
      <c r="AO19" s="45"/>
      <c r="AP19" s="46"/>
      <c r="AQ19" s="46"/>
      <c r="AR19" s="46"/>
      <c r="AS19" s="3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50"/>
    </row>
    <row r="20" spans="1:69" ht="10.5" customHeight="1">
      <c r="A20" s="19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20"/>
      <c r="O20" s="16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6"/>
      <c r="AH20" s="36"/>
      <c r="AI20" s="36"/>
      <c r="AJ20" s="36"/>
      <c r="AK20" s="36"/>
      <c r="AL20" s="36"/>
      <c r="AM20" s="36"/>
      <c r="AN20" s="36"/>
      <c r="AO20" s="38"/>
      <c r="AP20" s="42"/>
      <c r="AQ20" s="42"/>
      <c r="AR20" s="42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8"/>
      <c r="BE20" s="38"/>
      <c r="BF20" s="40"/>
    </row>
    <row r="21" spans="1:69" ht="21" customHeight="1">
      <c r="A21" s="17"/>
      <c r="B21" s="115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8"/>
      <c r="O21" s="5"/>
      <c r="P21" s="138" t="s">
        <v>108</v>
      </c>
      <c r="Q21" s="138"/>
      <c r="R21" s="138"/>
      <c r="S21" s="143"/>
      <c r="T21" s="143"/>
      <c r="U21" s="55" t="s">
        <v>42</v>
      </c>
      <c r="V21" s="55"/>
      <c r="W21" s="143"/>
      <c r="X21" s="143"/>
      <c r="Y21" s="138" t="s">
        <v>43</v>
      </c>
      <c r="Z21" s="138"/>
      <c r="AA21" s="143"/>
      <c r="AB21" s="143"/>
      <c r="AC21" s="138" t="s">
        <v>44</v>
      </c>
      <c r="AD21" s="138"/>
      <c r="AE21" s="143"/>
      <c r="AF21" s="143"/>
      <c r="AG21" s="146" t="s">
        <v>46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3"/>
      <c r="AY21" s="143"/>
      <c r="AZ21" s="143"/>
      <c r="BA21" s="143"/>
      <c r="BB21" s="143"/>
      <c r="BC21" s="143"/>
      <c r="BD21" s="146" t="s">
        <v>45</v>
      </c>
      <c r="BE21" s="146"/>
      <c r="BF21" s="147"/>
    </row>
    <row r="22" spans="1:69" ht="21" customHeight="1">
      <c r="A22" s="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52"/>
      <c r="O22" s="51"/>
      <c r="P22" s="45"/>
      <c r="Q22" s="80" t="s">
        <v>50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 t="s">
        <v>28</v>
      </c>
      <c r="AC22" s="80"/>
      <c r="AD22" s="80" t="s">
        <v>49</v>
      </c>
      <c r="AE22" s="80"/>
      <c r="AF22" s="80"/>
      <c r="AG22" s="80"/>
      <c r="AH22" s="80"/>
      <c r="AI22" s="80"/>
      <c r="AJ22" s="80"/>
      <c r="AK22" s="80"/>
      <c r="AL22" s="80"/>
      <c r="AM22" s="80"/>
      <c r="AN22" s="80" t="s">
        <v>94</v>
      </c>
      <c r="AO22" s="80"/>
      <c r="AP22" s="80">
        <v>9.7999999999999997E-3</v>
      </c>
      <c r="AQ22" s="80"/>
      <c r="AR22" s="80"/>
      <c r="AS22" s="80"/>
      <c r="AT22" s="80"/>
      <c r="AU22" s="83" t="s">
        <v>29</v>
      </c>
      <c r="AV22" s="83"/>
      <c r="AW22" s="80" t="s">
        <v>48</v>
      </c>
      <c r="AX22" s="80"/>
      <c r="AY22" s="80"/>
      <c r="AZ22" s="80"/>
      <c r="BA22" s="80"/>
      <c r="BB22" s="80"/>
      <c r="BC22" s="80"/>
      <c r="BD22" s="80"/>
      <c r="BE22" s="80"/>
      <c r="BF22" s="202"/>
      <c r="BP22" s="1">
        <v>1</v>
      </c>
      <c r="BQ22" s="1">
        <v>0.63</v>
      </c>
    </row>
    <row r="23" spans="1:69" ht="21" customHeight="1">
      <c r="A23" s="19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20"/>
      <c r="O23" s="16"/>
      <c r="P23" s="38"/>
      <c r="Q23" s="90" t="str">
        <f>IF(AX21="","",AX21)</f>
        <v/>
      </c>
      <c r="R23" s="90"/>
      <c r="S23" s="90"/>
      <c r="T23" s="90"/>
      <c r="U23" s="90"/>
      <c r="V23" s="90"/>
      <c r="W23" s="90"/>
      <c r="X23" s="90"/>
      <c r="Y23" s="98" t="s">
        <v>45</v>
      </c>
      <c r="Z23" s="98"/>
      <c r="AA23" s="98"/>
      <c r="AB23" s="82" t="s">
        <v>28</v>
      </c>
      <c r="AC23" s="82"/>
      <c r="AD23" s="82" t="str">
        <f>IF(W21="","",VLOOKUP(W21,BP22:BQ33,2,FALSE))</f>
        <v/>
      </c>
      <c r="AE23" s="82"/>
      <c r="AF23" s="82"/>
      <c r="AG23" s="82"/>
      <c r="AH23" s="82"/>
      <c r="AI23" s="82"/>
      <c r="AJ23" s="82"/>
      <c r="AK23" s="82"/>
      <c r="AL23" s="82"/>
      <c r="AM23" s="82"/>
      <c r="AN23" s="82" t="s">
        <v>94</v>
      </c>
      <c r="AO23" s="82"/>
      <c r="AP23" s="82">
        <v>9.7999999999999997E-3</v>
      </c>
      <c r="AQ23" s="82"/>
      <c r="AR23" s="82"/>
      <c r="AS23" s="82"/>
      <c r="AT23" s="82"/>
      <c r="AU23" s="84" t="s">
        <v>29</v>
      </c>
      <c r="AV23" s="84"/>
      <c r="AW23" s="90" t="str">
        <f>IF(OR(AX21="",W21=""),"",ROUNDDOWN(Q23*AD23/AP23,1))</f>
        <v/>
      </c>
      <c r="AX23" s="90"/>
      <c r="AY23" s="90"/>
      <c r="AZ23" s="90"/>
      <c r="BA23" s="90"/>
      <c r="BB23" s="90"/>
      <c r="BC23" s="90"/>
      <c r="BD23" s="98" t="s">
        <v>47</v>
      </c>
      <c r="BE23" s="98"/>
      <c r="BF23" s="40"/>
      <c r="BP23" s="1">
        <v>2</v>
      </c>
      <c r="BQ23" s="1">
        <v>0.57999999999999996</v>
      </c>
    </row>
    <row r="24" spans="1:69" ht="21" customHeight="1">
      <c r="A24" s="17"/>
      <c r="B24" s="115" t="s">
        <v>61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8"/>
      <c r="O24" s="5"/>
      <c r="P24" s="86" t="s">
        <v>54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 t="s">
        <v>27</v>
      </c>
      <c r="AB24" s="86"/>
      <c r="AC24" s="199" t="s">
        <v>91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86" t="s">
        <v>29</v>
      </c>
      <c r="AU24" s="86"/>
      <c r="AV24" s="86" t="s">
        <v>73</v>
      </c>
      <c r="AW24" s="86"/>
      <c r="AX24" s="86"/>
      <c r="AY24" s="86"/>
      <c r="AZ24" s="86"/>
      <c r="BA24" s="86"/>
      <c r="BB24" s="86"/>
      <c r="BC24" s="86"/>
      <c r="BD24" s="86"/>
      <c r="BE24" s="86"/>
      <c r="BF24" s="142"/>
      <c r="BP24" s="1">
        <v>3</v>
      </c>
      <c r="BQ24" s="1">
        <v>0.63</v>
      </c>
    </row>
    <row r="25" spans="1:69" ht="21" customHeight="1">
      <c r="A25" s="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52"/>
      <c r="O25" s="22"/>
      <c r="P25" s="56"/>
      <c r="Q25" s="56"/>
      <c r="R25" s="208"/>
      <c r="S25" s="208"/>
      <c r="T25" s="208"/>
      <c r="U25" s="208"/>
      <c r="V25" s="208"/>
      <c r="W25" s="208"/>
      <c r="X25" s="208"/>
      <c r="Y25" s="175" t="s">
        <v>47</v>
      </c>
      <c r="Z25" s="175"/>
      <c r="AA25" s="177" t="s">
        <v>27</v>
      </c>
      <c r="AB25" s="177"/>
      <c r="AC25" s="178" t="str">
        <f>IF(AY15="","",IF(AY15&gt;50,"(ヘーゼン・ウイリアムズ)",VLOOKUP(AY15,BP38:BR43,2,FALSE)))</f>
        <v/>
      </c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5" t="s">
        <v>47</v>
      </c>
      <c r="AR25" s="175"/>
      <c r="AS25" s="53"/>
      <c r="AT25" s="177" t="s">
        <v>55</v>
      </c>
      <c r="AU25" s="177"/>
      <c r="AV25" s="178" t="str">
        <f>IF(R25="","",IF(R25="―","",SUM(R25,AC25)))</f>
        <v/>
      </c>
      <c r="AW25" s="178"/>
      <c r="AX25" s="178"/>
      <c r="AY25" s="178"/>
      <c r="AZ25" s="178"/>
      <c r="BA25" s="178"/>
      <c r="BB25" s="178"/>
      <c r="BC25" s="178"/>
      <c r="BD25" s="178"/>
      <c r="BE25" s="175" t="s">
        <v>47</v>
      </c>
      <c r="BF25" s="176"/>
      <c r="BP25" s="1">
        <v>4</v>
      </c>
      <c r="BQ25" s="1">
        <v>0.64</v>
      </c>
    </row>
    <row r="26" spans="1:69" ht="10.5" customHeight="1">
      <c r="A26" s="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52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3"/>
      <c r="AI26" s="3"/>
      <c r="AJ26" s="3"/>
      <c r="AK26" s="3"/>
      <c r="AL26" s="3"/>
      <c r="AM26" s="45"/>
      <c r="AN26" s="206">
        <v>1</v>
      </c>
      <c r="AO26" s="206"/>
      <c r="AP26" s="7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3"/>
      <c r="BD26" s="3"/>
      <c r="BE26" s="3"/>
      <c r="BF26" s="6"/>
      <c r="BP26" s="1">
        <v>5</v>
      </c>
      <c r="BQ26" s="1">
        <v>0.65</v>
      </c>
    </row>
    <row r="27" spans="1:69" ht="10.5" customHeight="1">
      <c r="A27" s="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52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3"/>
      <c r="AI27" s="3"/>
      <c r="AJ27" s="3"/>
      <c r="AK27" s="3"/>
      <c r="AL27" s="3"/>
      <c r="AM27" s="45"/>
      <c r="AN27" s="207"/>
      <c r="AO27" s="207"/>
      <c r="AP27" s="7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3"/>
      <c r="BD27" s="3"/>
      <c r="BE27" s="3"/>
      <c r="BF27" s="6"/>
      <c r="BP27" s="1">
        <v>6</v>
      </c>
      <c r="BQ27" s="1">
        <v>0.65</v>
      </c>
    </row>
    <row r="28" spans="1:69" ht="10.5" customHeight="1">
      <c r="A28" s="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52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80"/>
      <c r="Z28" s="45"/>
      <c r="AA28" s="45"/>
      <c r="AB28" s="45"/>
      <c r="AC28" s="80" t="s">
        <v>56</v>
      </c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197">
        <v>0.56999999999999995</v>
      </c>
      <c r="AO28" s="197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3"/>
      <c r="BD28" s="3"/>
      <c r="BE28" s="3"/>
      <c r="BF28" s="6"/>
      <c r="BP28" s="1">
        <v>7</v>
      </c>
      <c r="BQ28" s="1">
        <v>0.75</v>
      </c>
    </row>
    <row r="29" spans="1:69" ht="10.5" customHeight="1">
      <c r="A29" s="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52"/>
      <c r="O29" s="45"/>
      <c r="P29" s="87" t="s">
        <v>52</v>
      </c>
      <c r="Q29" s="87"/>
      <c r="R29" s="87"/>
      <c r="S29" s="87"/>
      <c r="T29" s="87"/>
      <c r="U29" s="87"/>
      <c r="V29" s="87"/>
      <c r="W29" s="80" t="s">
        <v>29</v>
      </c>
      <c r="X29" s="80"/>
      <c r="Y29" s="80"/>
      <c r="Z29" s="87" t="s">
        <v>53</v>
      </c>
      <c r="AA29" s="87"/>
      <c r="AB29" s="87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0"/>
      <c r="AN29" s="193"/>
      <c r="AO29" s="193"/>
      <c r="AP29" s="80" t="s">
        <v>28</v>
      </c>
      <c r="AQ29" s="80"/>
      <c r="AR29" s="87" t="s">
        <v>73</v>
      </c>
      <c r="AS29" s="87"/>
      <c r="AT29" s="87"/>
      <c r="AU29" s="87"/>
      <c r="AV29" s="87"/>
      <c r="AW29" s="87"/>
      <c r="AX29" s="87"/>
      <c r="AY29" s="45"/>
      <c r="AZ29" s="45"/>
      <c r="BA29" s="45"/>
      <c r="BB29" s="45"/>
      <c r="BC29" s="45"/>
      <c r="BD29" s="45"/>
      <c r="BE29" s="45"/>
      <c r="BF29" s="50"/>
      <c r="BP29" s="1">
        <v>8</v>
      </c>
      <c r="BQ29" s="1">
        <v>0.77</v>
      </c>
    </row>
    <row r="30" spans="1:69" ht="10.5" customHeight="1">
      <c r="A30" s="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52"/>
      <c r="O30" s="45"/>
      <c r="P30" s="87"/>
      <c r="Q30" s="87"/>
      <c r="R30" s="87"/>
      <c r="S30" s="87"/>
      <c r="T30" s="87"/>
      <c r="U30" s="87"/>
      <c r="V30" s="87"/>
      <c r="W30" s="80"/>
      <c r="X30" s="80"/>
      <c r="Y30" s="80"/>
      <c r="Z30" s="87"/>
      <c r="AA30" s="87"/>
      <c r="AB30" s="87"/>
      <c r="AC30" s="80">
        <v>60</v>
      </c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45"/>
      <c r="AO30" s="45"/>
      <c r="AP30" s="80"/>
      <c r="AQ30" s="80"/>
      <c r="AR30" s="87"/>
      <c r="AS30" s="87"/>
      <c r="AT30" s="87"/>
      <c r="AU30" s="87"/>
      <c r="AV30" s="87"/>
      <c r="AW30" s="87"/>
      <c r="AX30" s="87"/>
      <c r="AY30" s="45"/>
      <c r="AZ30" s="45"/>
      <c r="BA30" s="45"/>
      <c r="BB30" s="45"/>
      <c r="BC30" s="45"/>
      <c r="BD30" s="45"/>
      <c r="BE30" s="45"/>
      <c r="BF30" s="50"/>
      <c r="BP30" s="1">
        <v>9</v>
      </c>
      <c r="BQ30" s="1">
        <v>0.7</v>
      </c>
    </row>
    <row r="31" spans="1:69" ht="10.5" customHeight="1">
      <c r="A31" s="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52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80"/>
      <c r="Z31" s="45"/>
      <c r="AA31" s="45"/>
      <c r="AB31" s="45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45"/>
      <c r="AO31" s="45"/>
      <c r="AP31" s="45"/>
      <c r="AQ31" s="8"/>
      <c r="AR31" s="45"/>
      <c r="AS31" s="8"/>
      <c r="AT31" s="8"/>
      <c r="AU31" s="45"/>
      <c r="AV31" s="45"/>
      <c r="AW31" s="45"/>
      <c r="AX31" s="45"/>
      <c r="AY31" s="45"/>
      <c r="AZ31" s="45"/>
      <c r="BA31" s="3"/>
      <c r="BB31" s="3"/>
      <c r="BC31" s="3"/>
      <c r="BD31" s="3"/>
      <c r="BE31" s="3"/>
      <c r="BF31" s="6"/>
      <c r="BP31" s="1">
        <v>10</v>
      </c>
      <c r="BQ31" s="1">
        <v>0.69</v>
      </c>
    </row>
    <row r="32" spans="1:69" ht="10.5" customHeight="1">
      <c r="A32" s="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52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80"/>
      <c r="Z32" s="45"/>
      <c r="AA32" s="45"/>
      <c r="AB32" s="45"/>
      <c r="AC32" s="45"/>
      <c r="AD32" s="45"/>
      <c r="AE32" s="45"/>
      <c r="AF32" s="45"/>
      <c r="AG32" s="45"/>
      <c r="AH32" s="3"/>
      <c r="AI32" s="3"/>
      <c r="AJ32" s="3"/>
      <c r="AK32" s="3"/>
      <c r="AL32" s="3"/>
      <c r="AM32" s="80"/>
      <c r="AN32" s="7"/>
      <c r="AO32" s="193">
        <v>1.7544</v>
      </c>
      <c r="AP32" s="193"/>
      <c r="AQ32" s="193"/>
      <c r="AR32" s="8"/>
      <c r="AS32" s="8"/>
      <c r="AT32" s="8"/>
      <c r="AU32" s="45"/>
      <c r="AV32" s="45"/>
      <c r="AW32" s="45"/>
      <c r="AX32" s="45"/>
      <c r="AY32" s="45"/>
      <c r="AZ32" s="45"/>
      <c r="BA32" s="3"/>
      <c r="BB32" s="3"/>
      <c r="BC32" s="3"/>
      <c r="BD32" s="3"/>
      <c r="BE32" s="3"/>
      <c r="BF32" s="6"/>
      <c r="BP32" s="1">
        <v>11</v>
      </c>
      <c r="BQ32" s="1">
        <v>0.65</v>
      </c>
    </row>
    <row r="33" spans="1:70" ht="10.5" customHeight="1">
      <c r="A33" s="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52"/>
      <c r="O33" s="45"/>
      <c r="P33" s="45"/>
      <c r="Q33" s="45"/>
      <c r="R33" s="45"/>
      <c r="S33" s="45"/>
      <c r="T33" s="35"/>
      <c r="U33" s="35"/>
      <c r="V33" s="45"/>
      <c r="W33" s="80" t="s">
        <v>29</v>
      </c>
      <c r="X33" s="80"/>
      <c r="Y33" s="80" t="s">
        <v>59</v>
      </c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193"/>
      <c r="AP33" s="193"/>
      <c r="AQ33" s="193"/>
      <c r="AR33" s="80" t="s">
        <v>28</v>
      </c>
      <c r="AS33" s="80"/>
      <c r="AT33" s="80" t="s">
        <v>74</v>
      </c>
      <c r="AU33" s="80"/>
      <c r="AV33" s="80"/>
      <c r="AW33" s="80"/>
      <c r="AX33" s="80"/>
      <c r="AY33" s="45"/>
      <c r="AZ33" s="45"/>
      <c r="BA33" s="45"/>
      <c r="BB33" s="45"/>
      <c r="BC33" s="45"/>
      <c r="BD33" s="45"/>
      <c r="BE33" s="45"/>
      <c r="BF33" s="50"/>
      <c r="BP33" s="1">
        <v>12</v>
      </c>
      <c r="BQ33" s="1">
        <v>0.64</v>
      </c>
    </row>
    <row r="34" spans="1:70" ht="10.5" customHeight="1">
      <c r="A34" s="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52"/>
      <c r="O34" s="45"/>
      <c r="P34" s="45"/>
      <c r="Q34" s="45"/>
      <c r="R34" s="45"/>
      <c r="S34" s="45"/>
      <c r="T34" s="35"/>
      <c r="U34" s="35"/>
      <c r="V34" s="45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45"/>
      <c r="AP34" s="45"/>
      <c r="AQ34" s="45"/>
      <c r="AR34" s="80"/>
      <c r="AS34" s="80"/>
      <c r="AT34" s="80"/>
      <c r="AU34" s="80"/>
      <c r="AV34" s="80"/>
      <c r="AW34" s="80"/>
      <c r="AX34" s="80"/>
      <c r="AY34" s="200" t="str">
        <f>IF(BH15="","",IF(BH15&lt;75,"","ヘーゼン・ウイリアムズ  公式より"))</f>
        <v/>
      </c>
      <c r="AZ34" s="200"/>
      <c r="BA34" s="200"/>
      <c r="BB34" s="200"/>
      <c r="BC34" s="200"/>
      <c r="BD34" s="200"/>
      <c r="BE34" s="200"/>
      <c r="BF34" s="201"/>
    </row>
    <row r="35" spans="1:70" ht="10.5" customHeight="1">
      <c r="A35" s="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52"/>
      <c r="O35" s="45"/>
      <c r="P35" s="45"/>
      <c r="Q35" s="45"/>
      <c r="R35" s="45"/>
      <c r="S35" s="45"/>
      <c r="T35" s="35"/>
      <c r="U35" s="35"/>
      <c r="V35" s="45"/>
      <c r="W35" s="35"/>
      <c r="X35" s="35"/>
      <c r="Y35" s="45"/>
      <c r="Z35" s="45"/>
      <c r="AA35" s="46"/>
      <c r="AB35" s="46"/>
      <c r="AC35" s="46"/>
      <c r="AD35" s="46"/>
      <c r="AE35" s="46"/>
      <c r="AF35" s="35"/>
      <c r="AG35" s="35"/>
      <c r="AH35" s="35"/>
      <c r="AI35" s="35"/>
      <c r="AJ35" s="35"/>
      <c r="AK35" s="35"/>
      <c r="AL35" s="35"/>
      <c r="AM35" s="35"/>
      <c r="AN35" s="35"/>
      <c r="AO35" s="193">
        <v>1.7544</v>
      </c>
      <c r="AP35" s="193"/>
      <c r="AQ35" s="193"/>
      <c r="AR35" s="47"/>
      <c r="AS35" s="47"/>
      <c r="AT35" s="45"/>
      <c r="AU35" s="45"/>
      <c r="AV35" s="45"/>
      <c r="AW35" s="45"/>
      <c r="AX35" s="45"/>
      <c r="AY35" s="200"/>
      <c r="AZ35" s="200"/>
      <c r="BA35" s="200"/>
      <c r="BB35" s="200"/>
      <c r="BC35" s="200"/>
      <c r="BD35" s="200"/>
      <c r="BE35" s="200"/>
      <c r="BF35" s="201"/>
    </row>
    <row r="36" spans="1:70" ht="10.5" customHeight="1">
      <c r="A36" s="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52"/>
      <c r="O36" s="45"/>
      <c r="P36" s="45"/>
      <c r="Q36" s="45"/>
      <c r="R36" s="45"/>
      <c r="S36" s="45"/>
      <c r="T36" s="35"/>
      <c r="U36" s="35"/>
      <c r="V36" s="45"/>
      <c r="W36" s="80" t="s">
        <v>29</v>
      </c>
      <c r="X36" s="80"/>
      <c r="Y36" s="80" t="s">
        <v>57</v>
      </c>
      <c r="Z36" s="80" t="str">
        <f>IF(AY15="","",IF(AY15&gt;50,"―",(VLOOKUP(AY15,BP38:BR43,3,FALSE))))</f>
        <v/>
      </c>
      <c r="AA36" s="80"/>
      <c r="AB36" s="80"/>
      <c r="AC36" s="80"/>
      <c r="AD36" s="80"/>
      <c r="AE36" s="80"/>
      <c r="AF36" s="80"/>
      <c r="AG36" s="80" t="s">
        <v>28</v>
      </c>
      <c r="AH36" s="80"/>
      <c r="AI36" s="205" t="str">
        <f>IF(BH15="","",IF(BH15&gt;50," ―",IF(Z36="","",IF(AV8="",AV10,AV8))))</f>
        <v/>
      </c>
      <c r="AJ36" s="205"/>
      <c r="AK36" s="205"/>
      <c r="AL36" s="87" t="s">
        <v>58</v>
      </c>
      <c r="AM36" s="87"/>
      <c r="AN36" s="87"/>
      <c r="AO36" s="193"/>
      <c r="AP36" s="193"/>
      <c r="AQ36" s="193"/>
      <c r="AR36" s="83" t="s">
        <v>28</v>
      </c>
      <c r="AS36" s="83"/>
      <c r="AT36" s="80" t="str">
        <f>IF(AY17="","",IF(Z36="―","―",AV25))</f>
        <v/>
      </c>
      <c r="AU36" s="80"/>
      <c r="AV36" s="80"/>
      <c r="AW36" s="87" t="s">
        <v>47</v>
      </c>
      <c r="AX36" s="87"/>
      <c r="AY36" s="80" t="s">
        <v>29</v>
      </c>
      <c r="AZ36" s="80"/>
      <c r="BA36" s="91" t="str">
        <f>IF(AY17="","",IF(AY34="ヘーゼン・ウイリアムズ  公式より",AG40,IF(Z36="―","",ROUNDUP(((Z36*AI36)^1.7544)*AT36,1))))</f>
        <v/>
      </c>
      <c r="BB36" s="91"/>
      <c r="BC36" s="91"/>
      <c r="BD36" s="91"/>
      <c r="BE36" s="87" t="s">
        <v>60</v>
      </c>
      <c r="BF36" s="198"/>
      <c r="BL36" s="54"/>
    </row>
    <row r="37" spans="1:70" ht="10.5" customHeight="1">
      <c r="A37" s="19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20"/>
      <c r="O37" s="45"/>
      <c r="P37" s="45"/>
      <c r="Q37" s="45"/>
      <c r="R37" s="45"/>
      <c r="S37" s="45"/>
      <c r="T37" s="35"/>
      <c r="U37" s="35"/>
      <c r="V37" s="45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205"/>
      <c r="AJ37" s="205"/>
      <c r="AK37" s="205"/>
      <c r="AL37" s="87"/>
      <c r="AM37" s="87"/>
      <c r="AN37" s="87"/>
      <c r="AO37" s="45"/>
      <c r="AP37" s="45"/>
      <c r="AQ37" s="45"/>
      <c r="AR37" s="83"/>
      <c r="AS37" s="83"/>
      <c r="AT37" s="80"/>
      <c r="AU37" s="80"/>
      <c r="AV37" s="80"/>
      <c r="AW37" s="87"/>
      <c r="AX37" s="87"/>
      <c r="AY37" s="80"/>
      <c r="AZ37" s="80"/>
      <c r="BA37" s="91"/>
      <c r="BB37" s="91"/>
      <c r="BC37" s="91"/>
      <c r="BD37" s="91"/>
      <c r="BE37" s="87"/>
      <c r="BF37" s="198"/>
    </row>
    <row r="38" spans="1:70" ht="21" customHeight="1">
      <c r="A38" s="17"/>
      <c r="B38" s="115" t="s">
        <v>66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8"/>
      <c r="O38" s="63"/>
      <c r="P38" s="63" t="s">
        <v>65</v>
      </c>
      <c r="Q38" s="63"/>
      <c r="R38" s="63"/>
      <c r="S38" s="63"/>
      <c r="T38" s="58"/>
      <c r="U38" s="58"/>
      <c r="V38" s="63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63"/>
      <c r="AJ38" s="63"/>
      <c r="AK38" s="63"/>
      <c r="AL38" s="63"/>
      <c r="AM38" s="63"/>
      <c r="AN38" s="63"/>
      <c r="AO38" s="63"/>
      <c r="AP38" s="63"/>
      <c r="AQ38" s="63"/>
      <c r="AR38" s="21"/>
      <c r="AS38" s="21"/>
      <c r="AT38" s="63"/>
      <c r="AU38" s="63"/>
      <c r="AV38" s="63"/>
      <c r="AW38" s="63"/>
      <c r="AX38" s="63"/>
      <c r="AY38" s="58"/>
      <c r="AZ38" s="58"/>
      <c r="BA38" s="23"/>
      <c r="BB38" s="23"/>
      <c r="BC38" s="23"/>
      <c r="BD38" s="23"/>
      <c r="BE38" s="63"/>
      <c r="BF38" s="49"/>
      <c r="BP38" s="1">
        <v>13</v>
      </c>
      <c r="BQ38" s="1">
        <v>20</v>
      </c>
      <c r="BR38" s="1">
        <v>3.7969999999999997E-2</v>
      </c>
    </row>
    <row r="39" spans="1:70" ht="21" customHeight="1">
      <c r="A39" s="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52"/>
      <c r="O39" s="119" t="s">
        <v>84</v>
      </c>
      <c r="P39" s="91"/>
      <c r="Q39" s="91"/>
      <c r="R39" s="91"/>
      <c r="S39" s="91"/>
      <c r="T39" s="91"/>
      <c r="U39" s="91"/>
      <c r="V39" s="91" t="s">
        <v>27</v>
      </c>
      <c r="W39" s="91"/>
      <c r="X39" s="91" t="s">
        <v>64</v>
      </c>
      <c r="Y39" s="91"/>
      <c r="Z39" s="91"/>
      <c r="AA39" s="91"/>
      <c r="AB39" s="91"/>
      <c r="AC39" s="91"/>
      <c r="AD39" s="91"/>
      <c r="AE39" s="91" t="s">
        <v>63</v>
      </c>
      <c r="AF39" s="91"/>
      <c r="AG39" s="91" t="s">
        <v>52</v>
      </c>
      <c r="AH39" s="91"/>
      <c r="AI39" s="91"/>
      <c r="AJ39" s="91"/>
      <c r="AK39" s="91"/>
      <c r="AL39" s="91"/>
      <c r="AM39" s="91"/>
      <c r="AN39" s="91" t="s">
        <v>63</v>
      </c>
      <c r="AO39" s="91"/>
      <c r="AP39" s="91" t="s">
        <v>107</v>
      </c>
      <c r="AQ39" s="91"/>
      <c r="AR39" s="91"/>
      <c r="AS39" s="91"/>
      <c r="AT39" s="91"/>
      <c r="AU39" s="91"/>
      <c r="AV39" s="91"/>
      <c r="AW39" s="91" t="s">
        <v>29</v>
      </c>
      <c r="AX39" s="91"/>
      <c r="AY39" s="91" t="s">
        <v>62</v>
      </c>
      <c r="AZ39" s="91"/>
      <c r="BA39" s="91"/>
      <c r="BB39" s="91"/>
      <c r="BC39" s="91"/>
      <c r="BD39" s="91"/>
      <c r="BE39" s="39"/>
      <c r="BF39" s="12"/>
      <c r="BP39" s="1">
        <v>20</v>
      </c>
      <c r="BQ39" s="1">
        <v>35</v>
      </c>
      <c r="BR39" s="1">
        <v>1.1766E-2</v>
      </c>
    </row>
    <row r="40" spans="1:70" ht="21" customHeight="1">
      <c r="A40" s="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52"/>
      <c r="O40" s="69"/>
      <c r="P40" s="203" t="str">
        <f>IF(AND(W21="",AX21=""),"",AW23)</f>
        <v/>
      </c>
      <c r="Q40" s="203"/>
      <c r="R40" s="203"/>
      <c r="S40" s="203"/>
      <c r="T40" s="91" t="s">
        <v>88</v>
      </c>
      <c r="U40" s="91"/>
      <c r="V40" s="91" t="s">
        <v>85</v>
      </c>
      <c r="W40" s="91"/>
      <c r="X40" s="195"/>
      <c r="Y40" s="195"/>
      <c r="Z40" s="195"/>
      <c r="AA40" s="195"/>
      <c r="AB40" s="195"/>
      <c r="AC40" s="91" t="s">
        <v>88</v>
      </c>
      <c r="AD40" s="91"/>
      <c r="AE40" s="91" t="s">
        <v>86</v>
      </c>
      <c r="AF40" s="91"/>
      <c r="AG40" s="196" t="str">
        <f>IF(AC25="(ヘーゼン・ウイリアムズ)",ROUNDUP(10.666*110^-1.85*(BH15/1000)^-4.87*(CL8/1000/60)^1.85*R25,2),IF(BA36="","",BA36))</f>
        <v/>
      </c>
      <c r="AH40" s="196"/>
      <c r="AI40" s="196"/>
      <c r="AJ40" s="196"/>
      <c r="AK40" s="196"/>
      <c r="AL40" s="91" t="s">
        <v>88</v>
      </c>
      <c r="AM40" s="91"/>
      <c r="AN40" s="91" t="s">
        <v>86</v>
      </c>
      <c r="AO40" s="91"/>
      <c r="AP40" s="195"/>
      <c r="AQ40" s="195"/>
      <c r="AR40" s="195"/>
      <c r="AS40" s="195"/>
      <c r="AT40" s="195"/>
      <c r="AU40" s="91" t="s">
        <v>88</v>
      </c>
      <c r="AV40" s="91"/>
      <c r="AW40" s="91" t="s">
        <v>87</v>
      </c>
      <c r="AX40" s="91"/>
      <c r="AY40" s="90" t="str">
        <f>IF(BH15="","",P40+X40-AG40-AP40)</f>
        <v/>
      </c>
      <c r="AZ40" s="90"/>
      <c r="BA40" s="90"/>
      <c r="BB40" s="90"/>
      <c r="BC40" s="90"/>
      <c r="BD40" s="90"/>
      <c r="BE40" s="59" t="s">
        <v>47</v>
      </c>
      <c r="BF40" s="67"/>
      <c r="BP40" s="1">
        <v>25</v>
      </c>
      <c r="BQ40" s="1">
        <v>45</v>
      </c>
      <c r="BR40" s="1">
        <v>6.4120000000000002E-3</v>
      </c>
    </row>
    <row r="41" spans="1:70" ht="10.5" customHeight="1">
      <c r="A41" s="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52"/>
      <c r="O41" s="113" t="str">
        <f>IF(AY17="","",IF(AX21="","(幹線計算書より)",""))</f>
        <v/>
      </c>
      <c r="P41" s="114"/>
      <c r="Q41" s="114"/>
      <c r="R41" s="114"/>
      <c r="S41" s="114"/>
      <c r="T41" s="114"/>
      <c r="U41" s="114"/>
      <c r="V41" s="114"/>
      <c r="W41" s="39"/>
      <c r="X41" s="39"/>
      <c r="Y41" s="39"/>
      <c r="Z41" s="39"/>
      <c r="AA41" s="39"/>
      <c r="AB41" s="39"/>
      <c r="AC41" s="39"/>
      <c r="AD41" s="39"/>
      <c r="AE41" s="39"/>
      <c r="AF41" s="71"/>
      <c r="AH41" s="71"/>
      <c r="AI41" s="71"/>
      <c r="AJ41" s="71"/>
      <c r="AK41" s="71"/>
      <c r="AL41" s="71"/>
      <c r="AM41" s="39"/>
      <c r="AN41" s="39"/>
      <c r="AO41" s="39"/>
      <c r="AP41" s="61"/>
      <c r="AQ41" s="61"/>
      <c r="AR41" s="91" t="s">
        <v>70</v>
      </c>
      <c r="AS41" s="91"/>
      <c r="AT41" s="91"/>
      <c r="AU41" s="91"/>
      <c r="AV41" s="91"/>
      <c r="AW41" s="91"/>
      <c r="AX41" s="204"/>
      <c r="AY41" s="92" t="str">
        <f>IF(AY40="","",IF(AY40&lt;15,"NG","OK"))</f>
        <v/>
      </c>
      <c r="AZ41" s="93"/>
      <c r="BA41" s="93"/>
      <c r="BB41" s="93"/>
      <c r="BC41" s="93"/>
      <c r="BD41" s="94"/>
      <c r="BE41" s="59"/>
      <c r="BF41" s="67"/>
      <c r="BP41" s="1">
        <v>30</v>
      </c>
      <c r="BQ41" s="1">
        <v>55</v>
      </c>
      <c r="BR41" s="1">
        <v>3.9100000000000003E-3</v>
      </c>
    </row>
    <row r="42" spans="1:70" ht="10.5" customHeight="1">
      <c r="A42" s="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52"/>
      <c r="O42" s="62"/>
      <c r="P42" s="68"/>
      <c r="Q42" s="57"/>
      <c r="R42" s="57"/>
      <c r="S42" s="57"/>
      <c r="T42" s="57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70"/>
      <c r="AH42" s="70"/>
      <c r="AI42" s="70"/>
      <c r="AJ42" s="70"/>
      <c r="AK42" s="70"/>
      <c r="AL42" s="70"/>
      <c r="AM42" s="39"/>
      <c r="AN42" s="39"/>
      <c r="AO42" s="39"/>
      <c r="AP42" s="61"/>
      <c r="AQ42" s="61"/>
      <c r="AR42" s="91"/>
      <c r="AS42" s="91"/>
      <c r="AT42" s="91"/>
      <c r="AU42" s="91"/>
      <c r="AV42" s="91"/>
      <c r="AW42" s="91"/>
      <c r="AX42" s="204"/>
      <c r="AY42" s="95"/>
      <c r="AZ42" s="96"/>
      <c r="BA42" s="96"/>
      <c r="BB42" s="96"/>
      <c r="BC42" s="96"/>
      <c r="BD42" s="97"/>
      <c r="BE42" s="59"/>
      <c r="BF42" s="67"/>
      <c r="BP42" s="1">
        <v>40</v>
      </c>
      <c r="BQ42" s="1">
        <v>70</v>
      </c>
      <c r="BR42" s="1">
        <v>1.7849999999999999E-3</v>
      </c>
    </row>
    <row r="43" spans="1:70" ht="10.5" customHeight="1">
      <c r="A43" s="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52"/>
      <c r="O43" s="22"/>
      <c r="P43" s="28"/>
      <c r="Q43" s="65"/>
      <c r="R43" s="65"/>
      <c r="S43" s="65"/>
      <c r="T43" s="65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60"/>
      <c r="AQ43" s="60"/>
      <c r="AR43" s="60"/>
      <c r="AS43" s="60"/>
      <c r="AT43" s="60"/>
      <c r="AU43" s="60"/>
      <c r="AV43" s="29"/>
      <c r="AW43" s="29"/>
      <c r="AX43" s="29"/>
      <c r="AY43" s="28"/>
      <c r="AZ43" s="65"/>
      <c r="BA43" s="65"/>
      <c r="BB43" s="65"/>
      <c r="BC43" s="65"/>
      <c r="BD43" s="65"/>
      <c r="BE43" s="64"/>
      <c r="BF43" s="66"/>
      <c r="BP43" s="1">
        <v>50</v>
      </c>
      <c r="BQ43" s="1">
        <v>90</v>
      </c>
      <c r="BR43" s="1">
        <v>9.7300000000000002E-4</v>
      </c>
    </row>
    <row r="44" spans="1:70" ht="21" customHeight="1">
      <c r="A44" s="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52"/>
      <c r="O44" s="59"/>
      <c r="P44" s="27" t="s">
        <v>68</v>
      </c>
      <c r="Q44" s="57"/>
      <c r="R44" s="57"/>
      <c r="S44" s="57"/>
      <c r="T44" s="57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27" t="s">
        <v>69</v>
      </c>
      <c r="AI44" s="57"/>
      <c r="AJ44" s="57"/>
      <c r="AK44" s="57"/>
      <c r="AL44" s="57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68"/>
      <c r="AZ44" s="57"/>
      <c r="BA44" s="57"/>
      <c r="BB44" s="57"/>
      <c r="BC44" s="57"/>
      <c r="BD44" s="57"/>
      <c r="BE44" s="59"/>
      <c r="BF44" s="67"/>
    </row>
    <row r="45" spans="1:70" ht="21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52"/>
      <c r="O45" s="59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99" t="s">
        <v>39</v>
      </c>
      <c r="AB45" s="99"/>
      <c r="AC45" s="99"/>
      <c r="AD45" s="39"/>
      <c r="AE45" s="39"/>
      <c r="AF45" s="39"/>
      <c r="AG45" s="39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99" t="s">
        <v>39</v>
      </c>
      <c r="AT45" s="99"/>
      <c r="AU45" s="99"/>
      <c r="AV45" s="39"/>
      <c r="AW45" s="39"/>
      <c r="AX45" s="39"/>
      <c r="AY45" s="68"/>
      <c r="AZ45" s="57"/>
      <c r="BA45" s="57"/>
      <c r="BB45" s="57"/>
      <c r="BC45" s="57"/>
      <c r="BD45" s="57"/>
      <c r="BE45" s="59"/>
      <c r="BF45" s="67"/>
    </row>
    <row r="46" spans="1:70" ht="10.5" customHeight="1" thickBot="1">
      <c r="A46" s="2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30"/>
      <c r="O46" s="26"/>
      <c r="P46" s="31"/>
      <c r="Q46" s="14"/>
      <c r="R46" s="14"/>
      <c r="S46" s="14"/>
      <c r="T46" s="14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/>
      <c r="AQ46" s="33"/>
      <c r="AR46" s="33"/>
      <c r="AS46" s="33"/>
      <c r="AT46" s="33"/>
      <c r="AU46" s="33"/>
      <c r="AV46" s="32"/>
      <c r="AW46" s="32"/>
      <c r="AX46" s="32"/>
      <c r="AY46" s="31"/>
      <c r="AZ46" s="14"/>
      <c r="BA46" s="14"/>
      <c r="BB46" s="14"/>
      <c r="BC46" s="14"/>
      <c r="BD46" s="14"/>
      <c r="BE46" s="26"/>
      <c r="BF46" s="34"/>
    </row>
    <row r="47" spans="1:70" ht="21" customHeight="1">
      <c r="A47" s="88" t="s">
        <v>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8" t="s">
        <v>13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107"/>
      <c r="AC47" s="88" t="s">
        <v>17</v>
      </c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8" t="s">
        <v>71</v>
      </c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107"/>
    </row>
    <row r="48" spans="1:70" ht="21" customHeight="1">
      <c r="A48" s="100" t="s">
        <v>6</v>
      </c>
      <c r="B48" s="86"/>
      <c r="C48" s="86"/>
      <c r="D48" s="86"/>
      <c r="E48" s="86"/>
      <c r="F48" s="86"/>
      <c r="G48" s="112"/>
      <c r="H48" s="100" t="s">
        <v>18</v>
      </c>
      <c r="I48" s="86"/>
      <c r="J48" s="86"/>
      <c r="K48" s="86"/>
      <c r="L48" s="86"/>
      <c r="M48" s="86"/>
      <c r="N48" s="86"/>
      <c r="O48" s="100" t="s">
        <v>14</v>
      </c>
      <c r="P48" s="86"/>
      <c r="Q48" s="86"/>
      <c r="R48" s="86"/>
      <c r="S48" s="86"/>
      <c r="T48" s="86"/>
      <c r="U48" s="80" t="s">
        <v>2</v>
      </c>
      <c r="V48" s="80"/>
      <c r="W48" s="101">
        <v>20</v>
      </c>
      <c r="X48" s="101"/>
      <c r="Y48" s="101"/>
      <c r="Z48" s="101"/>
      <c r="AA48" s="101"/>
      <c r="AB48" s="102"/>
      <c r="AC48" s="100" t="s">
        <v>16</v>
      </c>
      <c r="AD48" s="86"/>
      <c r="AE48" s="86"/>
      <c r="AF48" s="86"/>
      <c r="AG48" s="86"/>
      <c r="AH48" s="86"/>
      <c r="AI48" s="80" t="s">
        <v>2</v>
      </c>
      <c r="AJ48" s="80"/>
      <c r="AK48" s="110">
        <v>3.7969999999999997E-2</v>
      </c>
      <c r="AL48" s="110"/>
      <c r="AM48" s="110"/>
      <c r="AN48" s="110"/>
      <c r="AO48" s="110"/>
      <c r="AP48" s="110"/>
      <c r="AQ48" s="108" t="s">
        <v>104</v>
      </c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109"/>
    </row>
    <row r="49" spans="1:58" ht="10.5" customHeight="1">
      <c r="A49" s="89" t="s">
        <v>7</v>
      </c>
      <c r="B49" s="80"/>
      <c r="C49" s="80"/>
      <c r="D49" s="80"/>
      <c r="E49" s="80"/>
      <c r="F49" s="80"/>
      <c r="G49" s="111"/>
      <c r="H49" s="89" t="s">
        <v>19</v>
      </c>
      <c r="I49" s="80"/>
      <c r="J49" s="80"/>
      <c r="K49" s="80"/>
      <c r="L49" s="80"/>
      <c r="M49" s="80"/>
      <c r="N49" s="80"/>
      <c r="O49" s="89" t="s">
        <v>30</v>
      </c>
      <c r="P49" s="80"/>
      <c r="Q49" s="80"/>
      <c r="R49" s="80"/>
      <c r="S49" s="80"/>
      <c r="T49" s="80"/>
      <c r="U49" s="80" t="s">
        <v>2</v>
      </c>
      <c r="V49" s="80"/>
      <c r="W49" s="103">
        <v>35</v>
      </c>
      <c r="X49" s="103"/>
      <c r="Y49" s="103"/>
      <c r="Z49" s="103"/>
      <c r="AA49" s="103"/>
      <c r="AB49" s="104"/>
      <c r="AC49" s="89" t="s">
        <v>35</v>
      </c>
      <c r="AD49" s="80"/>
      <c r="AE49" s="80"/>
      <c r="AF49" s="80"/>
      <c r="AG49" s="80"/>
      <c r="AH49" s="80"/>
      <c r="AI49" s="80" t="s">
        <v>2</v>
      </c>
      <c r="AJ49" s="80"/>
      <c r="AK49" s="87">
        <v>1.1766E-2</v>
      </c>
      <c r="AL49" s="87"/>
      <c r="AM49" s="87"/>
      <c r="AN49" s="87"/>
      <c r="AO49" s="87"/>
      <c r="AP49" s="87"/>
      <c r="AQ49" s="51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52"/>
    </row>
    <row r="50" spans="1:58" ht="10.5" customHeight="1">
      <c r="A50" s="89"/>
      <c r="B50" s="80"/>
      <c r="C50" s="80"/>
      <c r="D50" s="80"/>
      <c r="E50" s="80"/>
      <c r="F50" s="80"/>
      <c r="G50" s="111"/>
      <c r="H50" s="89"/>
      <c r="I50" s="80"/>
      <c r="J50" s="80"/>
      <c r="K50" s="80"/>
      <c r="L50" s="80"/>
      <c r="M50" s="80"/>
      <c r="N50" s="80"/>
      <c r="O50" s="89"/>
      <c r="P50" s="80"/>
      <c r="Q50" s="80"/>
      <c r="R50" s="80"/>
      <c r="S50" s="80"/>
      <c r="T50" s="80"/>
      <c r="U50" s="80"/>
      <c r="V50" s="80"/>
      <c r="W50" s="103"/>
      <c r="X50" s="103"/>
      <c r="Y50" s="103"/>
      <c r="Z50" s="103"/>
      <c r="AA50" s="103"/>
      <c r="AB50" s="104"/>
      <c r="AC50" s="89"/>
      <c r="AD50" s="80"/>
      <c r="AE50" s="80"/>
      <c r="AF50" s="80"/>
      <c r="AG50" s="80"/>
      <c r="AH50" s="80"/>
      <c r="AI50" s="80"/>
      <c r="AJ50" s="80"/>
      <c r="AK50" s="87"/>
      <c r="AL50" s="87"/>
      <c r="AM50" s="87"/>
      <c r="AN50" s="87"/>
      <c r="AO50" s="87"/>
      <c r="AP50" s="87"/>
      <c r="AQ50" s="51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52"/>
    </row>
    <row r="51" spans="1:58" ht="10.5" customHeight="1">
      <c r="A51" s="89" t="s">
        <v>8</v>
      </c>
      <c r="B51" s="80"/>
      <c r="C51" s="80"/>
      <c r="D51" s="80"/>
      <c r="E51" s="80"/>
      <c r="F51" s="80"/>
      <c r="G51" s="111"/>
      <c r="H51" s="89" t="s">
        <v>20</v>
      </c>
      <c r="I51" s="80"/>
      <c r="J51" s="80"/>
      <c r="K51" s="80"/>
      <c r="L51" s="80"/>
      <c r="M51" s="80"/>
      <c r="N51" s="80"/>
      <c r="O51" s="89" t="s">
        <v>31</v>
      </c>
      <c r="P51" s="80"/>
      <c r="Q51" s="80"/>
      <c r="R51" s="80"/>
      <c r="S51" s="80"/>
      <c r="T51" s="80"/>
      <c r="U51" s="80" t="s">
        <v>2</v>
      </c>
      <c r="V51" s="80"/>
      <c r="W51" s="103">
        <v>45</v>
      </c>
      <c r="X51" s="103"/>
      <c r="Y51" s="103"/>
      <c r="Z51" s="103"/>
      <c r="AA51" s="103"/>
      <c r="AB51" s="104"/>
      <c r="AC51" s="89" t="s">
        <v>36</v>
      </c>
      <c r="AD51" s="80"/>
      <c r="AE51" s="80"/>
      <c r="AF51" s="80"/>
      <c r="AG51" s="80"/>
      <c r="AH51" s="80"/>
      <c r="AI51" s="80" t="s">
        <v>2</v>
      </c>
      <c r="AJ51" s="80"/>
      <c r="AK51" s="87">
        <v>6.4120000000000002E-3</v>
      </c>
      <c r="AL51" s="87"/>
      <c r="AM51" s="87"/>
      <c r="AN51" s="87"/>
      <c r="AO51" s="87"/>
      <c r="AP51" s="87"/>
      <c r="AQ51" s="51"/>
      <c r="AR51" s="45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81">
        <v>0.37</v>
      </c>
      <c r="BD51" s="81"/>
      <c r="BE51" s="81"/>
      <c r="BF51" s="9"/>
    </row>
    <row r="52" spans="1:58" ht="10.5" customHeight="1">
      <c r="A52" s="89"/>
      <c r="B52" s="80"/>
      <c r="C52" s="80"/>
      <c r="D52" s="80"/>
      <c r="E52" s="80"/>
      <c r="F52" s="80"/>
      <c r="G52" s="111"/>
      <c r="H52" s="89"/>
      <c r="I52" s="80"/>
      <c r="J52" s="80"/>
      <c r="K52" s="80"/>
      <c r="L52" s="80"/>
      <c r="M52" s="80"/>
      <c r="N52" s="80"/>
      <c r="O52" s="89"/>
      <c r="P52" s="80"/>
      <c r="Q52" s="80"/>
      <c r="R52" s="80"/>
      <c r="S52" s="80"/>
      <c r="T52" s="80"/>
      <c r="U52" s="80"/>
      <c r="V52" s="80"/>
      <c r="W52" s="103"/>
      <c r="X52" s="103"/>
      <c r="Y52" s="103"/>
      <c r="Z52" s="103"/>
      <c r="AA52" s="103"/>
      <c r="AB52" s="104"/>
      <c r="AC52" s="89"/>
      <c r="AD52" s="80"/>
      <c r="AE52" s="80"/>
      <c r="AF52" s="80"/>
      <c r="AG52" s="80"/>
      <c r="AH52" s="80"/>
      <c r="AI52" s="80"/>
      <c r="AJ52" s="80"/>
      <c r="AK52" s="87"/>
      <c r="AL52" s="87"/>
      <c r="AM52" s="87"/>
      <c r="AN52" s="87"/>
      <c r="AO52" s="87"/>
      <c r="AP52" s="87"/>
      <c r="AQ52" s="51"/>
      <c r="AR52" s="45"/>
      <c r="AS52" s="10"/>
      <c r="AT52" s="10"/>
      <c r="AU52" s="10"/>
      <c r="AV52" s="80"/>
      <c r="AW52" s="80"/>
      <c r="AX52" s="80"/>
      <c r="AY52" s="87" t="s">
        <v>15</v>
      </c>
      <c r="AZ52" s="87"/>
      <c r="BA52" s="87"/>
      <c r="BB52" s="10"/>
      <c r="BC52" s="81"/>
      <c r="BD52" s="81"/>
      <c r="BE52" s="81"/>
      <c r="BF52" s="9"/>
    </row>
    <row r="53" spans="1:58" ht="10.5" customHeight="1">
      <c r="A53" s="89" t="s">
        <v>9</v>
      </c>
      <c r="B53" s="80"/>
      <c r="C53" s="80"/>
      <c r="D53" s="80"/>
      <c r="E53" s="80"/>
      <c r="F53" s="80"/>
      <c r="G53" s="111"/>
      <c r="H53" s="89" t="s">
        <v>21</v>
      </c>
      <c r="I53" s="80"/>
      <c r="J53" s="80"/>
      <c r="K53" s="80"/>
      <c r="L53" s="80"/>
      <c r="M53" s="80"/>
      <c r="N53" s="80"/>
      <c r="O53" s="89" t="s">
        <v>32</v>
      </c>
      <c r="P53" s="80"/>
      <c r="Q53" s="80"/>
      <c r="R53" s="80"/>
      <c r="S53" s="80"/>
      <c r="T53" s="80"/>
      <c r="U53" s="80" t="s">
        <v>2</v>
      </c>
      <c r="V53" s="80"/>
      <c r="W53" s="103">
        <v>55</v>
      </c>
      <c r="X53" s="103"/>
      <c r="Y53" s="103"/>
      <c r="Z53" s="103"/>
      <c r="AA53" s="103"/>
      <c r="AB53" s="104"/>
      <c r="AC53" s="89" t="s">
        <v>32</v>
      </c>
      <c r="AD53" s="80"/>
      <c r="AE53" s="80"/>
      <c r="AF53" s="80"/>
      <c r="AG53" s="80"/>
      <c r="AH53" s="80"/>
      <c r="AI53" s="80" t="s">
        <v>2</v>
      </c>
      <c r="AJ53" s="80"/>
      <c r="AK53" s="87">
        <v>3.9100000000000003E-3</v>
      </c>
      <c r="AL53" s="87"/>
      <c r="AM53" s="87"/>
      <c r="AN53" s="87"/>
      <c r="AO53" s="87"/>
      <c r="AP53" s="87"/>
      <c r="AQ53" s="51"/>
      <c r="AR53" s="45" t="s">
        <v>72</v>
      </c>
      <c r="AS53" s="45"/>
      <c r="AT53" s="45"/>
      <c r="AU53" s="13"/>
      <c r="AV53" s="82"/>
      <c r="AW53" s="82"/>
      <c r="AX53" s="82"/>
      <c r="AY53" s="98"/>
      <c r="AZ53" s="98"/>
      <c r="BA53" s="98"/>
      <c r="BB53" s="3"/>
      <c r="BC53" s="87" t="s">
        <v>67</v>
      </c>
      <c r="BD53" s="87"/>
      <c r="BE53" s="87"/>
      <c r="BF53" s="9"/>
    </row>
    <row r="54" spans="1:58" ht="10.5" customHeight="1">
      <c r="A54" s="89"/>
      <c r="B54" s="80"/>
      <c r="C54" s="80"/>
      <c r="D54" s="80"/>
      <c r="E54" s="80"/>
      <c r="F54" s="80"/>
      <c r="G54" s="111"/>
      <c r="H54" s="89"/>
      <c r="I54" s="80"/>
      <c r="J54" s="80"/>
      <c r="K54" s="80"/>
      <c r="L54" s="80"/>
      <c r="M54" s="80"/>
      <c r="N54" s="80"/>
      <c r="O54" s="89"/>
      <c r="P54" s="80"/>
      <c r="Q54" s="80"/>
      <c r="R54" s="80"/>
      <c r="S54" s="80"/>
      <c r="T54" s="80"/>
      <c r="U54" s="80"/>
      <c r="V54" s="80"/>
      <c r="W54" s="103"/>
      <c r="X54" s="103"/>
      <c r="Y54" s="103"/>
      <c r="Z54" s="103"/>
      <c r="AA54" s="103"/>
      <c r="AB54" s="104"/>
      <c r="AC54" s="89"/>
      <c r="AD54" s="80"/>
      <c r="AE54" s="80"/>
      <c r="AF54" s="80"/>
      <c r="AG54" s="80"/>
      <c r="AH54" s="80"/>
      <c r="AI54" s="80"/>
      <c r="AJ54" s="80"/>
      <c r="AK54" s="87"/>
      <c r="AL54" s="87"/>
      <c r="AM54" s="87"/>
      <c r="AN54" s="87"/>
      <c r="AO54" s="87"/>
      <c r="AP54" s="87"/>
      <c r="AQ54" s="51"/>
      <c r="AR54" s="45"/>
      <c r="AS54" s="45"/>
      <c r="AT54" s="45"/>
      <c r="AU54" s="13"/>
      <c r="AV54" s="86">
        <v>3.472</v>
      </c>
      <c r="AW54" s="86"/>
      <c r="AX54" s="86"/>
      <c r="AY54" s="86"/>
      <c r="AZ54" s="86"/>
      <c r="BA54" s="86"/>
      <c r="BB54" s="3"/>
      <c r="BC54" s="87"/>
      <c r="BD54" s="87"/>
      <c r="BE54" s="87"/>
      <c r="BF54" s="9"/>
    </row>
    <row r="55" spans="1:58" ht="10.5" customHeight="1">
      <c r="A55" s="89" t="s">
        <v>10</v>
      </c>
      <c r="B55" s="80"/>
      <c r="C55" s="80"/>
      <c r="D55" s="80"/>
      <c r="E55" s="80"/>
      <c r="F55" s="80"/>
      <c r="G55" s="111"/>
      <c r="H55" s="89" t="s">
        <v>22</v>
      </c>
      <c r="I55" s="80"/>
      <c r="J55" s="80"/>
      <c r="K55" s="80"/>
      <c r="L55" s="80"/>
      <c r="M55" s="80"/>
      <c r="N55" s="80"/>
      <c r="O55" s="89" t="s">
        <v>33</v>
      </c>
      <c r="P55" s="80"/>
      <c r="Q55" s="80"/>
      <c r="R55" s="80"/>
      <c r="S55" s="80"/>
      <c r="T55" s="80"/>
      <c r="U55" s="80" t="s">
        <v>2</v>
      </c>
      <c r="V55" s="80"/>
      <c r="W55" s="103">
        <v>70</v>
      </c>
      <c r="X55" s="103"/>
      <c r="Y55" s="103"/>
      <c r="Z55" s="103"/>
      <c r="AA55" s="103"/>
      <c r="AB55" s="104"/>
      <c r="AC55" s="89" t="s">
        <v>33</v>
      </c>
      <c r="AD55" s="80"/>
      <c r="AE55" s="80"/>
      <c r="AF55" s="80"/>
      <c r="AG55" s="80"/>
      <c r="AH55" s="80"/>
      <c r="AI55" s="80" t="s">
        <v>2</v>
      </c>
      <c r="AJ55" s="80"/>
      <c r="AK55" s="87">
        <v>1.7849999999999999E-3</v>
      </c>
      <c r="AL55" s="87"/>
      <c r="AM55" s="87"/>
      <c r="AN55" s="87"/>
      <c r="AO55" s="87"/>
      <c r="AP55" s="87"/>
      <c r="AQ55" s="51"/>
      <c r="AR55" s="35"/>
      <c r="AS55" s="11"/>
      <c r="AT55" s="11"/>
      <c r="AU55" s="11"/>
      <c r="AV55" s="80"/>
      <c r="AW55" s="80"/>
      <c r="AX55" s="80"/>
      <c r="AY55" s="80"/>
      <c r="AZ55" s="80"/>
      <c r="BA55" s="80"/>
      <c r="BB55" s="3"/>
      <c r="BC55" s="3"/>
      <c r="BD55" s="3"/>
      <c r="BE55" s="3"/>
      <c r="BF55" s="9"/>
    </row>
    <row r="56" spans="1:58" ht="10.5" customHeight="1">
      <c r="A56" s="89"/>
      <c r="B56" s="80"/>
      <c r="C56" s="80"/>
      <c r="D56" s="80"/>
      <c r="E56" s="80"/>
      <c r="F56" s="80"/>
      <c r="G56" s="111"/>
      <c r="H56" s="89"/>
      <c r="I56" s="80"/>
      <c r="J56" s="80"/>
      <c r="K56" s="80"/>
      <c r="L56" s="80"/>
      <c r="M56" s="80"/>
      <c r="N56" s="80"/>
      <c r="O56" s="89"/>
      <c r="P56" s="80"/>
      <c r="Q56" s="80"/>
      <c r="R56" s="80"/>
      <c r="S56" s="80"/>
      <c r="T56" s="80"/>
      <c r="U56" s="80"/>
      <c r="V56" s="80"/>
      <c r="W56" s="103"/>
      <c r="X56" s="103"/>
      <c r="Y56" s="103"/>
      <c r="Z56" s="103"/>
      <c r="AA56" s="103"/>
      <c r="AB56" s="104"/>
      <c r="AC56" s="89"/>
      <c r="AD56" s="80"/>
      <c r="AE56" s="80"/>
      <c r="AF56" s="80"/>
      <c r="AG56" s="80"/>
      <c r="AH56" s="80"/>
      <c r="AI56" s="80"/>
      <c r="AJ56" s="80"/>
      <c r="AK56" s="87"/>
      <c r="AL56" s="87"/>
      <c r="AM56" s="87"/>
      <c r="AN56" s="87"/>
      <c r="AO56" s="87"/>
      <c r="AP56" s="87"/>
      <c r="AQ56" s="51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9"/>
    </row>
    <row r="57" spans="1:58" ht="10.5" customHeight="1">
      <c r="A57" s="89" t="s">
        <v>11</v>
      </c>
      <c r="B57" s="80"/>
      <c r="C57" s="80"/>
      <c r="D57" s="80"/>
      <c r="E57" s="80"/>
      <c r="F57" s="80"/>
      <c r="G57" s="111"/>
      <c r="H57" s="89" t="s">
        <v>23</v>
      </c>
      <c r="I57" s="80"/>
      <c r="J57" s="80"/>
      <c r="K57" s="80"/>
      <c r="L57" s="80"/>
      <c r="M57" s="80"/>
      <c r="N57" s="80"/>
      <c r="O57" s="89" t="s">
        <v>34</v>
      </c>
      <c r="P57" s="80"/>
      <c r="Q57" s="80"/>
      <c r="R57" s="80"/>
      <c r="S57" s="80"/>
      <c r="T57" s="80"/>
      <c r="U57" s="82" t="s">
        <v>2</v>
      </c>
      <c r="V57" s="82"/>
      <c r="W57" s="103">
        <v>90</v>
      </c>
      <c r="X57" s="103"/>
      <c r="Y57" s="103"/>
      <c r="Z57" s="103"/>
      <c r="AA57" s="103"/>
      <c r="AB57" s="104"/>
      <c r="AC57" s="89" t="s">
        <v>37</v>
      </c>
      <c r="AD57" s="80"/>
      <c r="AE57" s="80"/>
      <c r="AF57" s="80"/>
      <c r="AG57" s="80"/>
      <c r="AH57" s="80"/>
      <c r="AI57" s="82" t="s">
        <v>2</v>
      </c>
      <c r="AJ57" s="82"/>
      <c r="AK57" s="87">
        <v>9.7300000000000002E-4</v>
      </c>
      <c r="AL57" s="87"/>
      <c r="AM57" s="87"/>
      <c r="AN57" s="87"/>
      <c r="AO57" s="87"/>
      <c r="AP57" s="87"/>
      <c r="AQ57" s="51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9"/>
    </row>
    <row r="58" spans="1:58" ht="10.5" customHeight="1">
      <c r="A58" s="88"/>
      <c r="B58" s="82"/>
      <c r="C58" s="82"/>
      <c r="D58" s="82"/>
      <c r="E58" s="82"/>
      <c r="F58" s="82"/>
      <c r="G58" s="107"/>
      <c r="H58" s="88"/>
      <c r="I58" s="82"/>
      <c r="J58" s="82"/>
      <c r="K58" s="82"/>
      <c r="L58" s="82"/>
      <c r="M58" s="82"/>
      <c r="N58" s="82"/>
      <c r="O58" s="88"/>
      <c r="P58" s="82"/>
      <c r="Q58" s="82"/>
      <c r="R58" s="82"/>
      <c r="S58" s="82"/>
      <c r="T58" s="82"/>
      <c r="U58" s="82"/>
      <c r="V58" s="82"/>
      <c r="W58" s="105"/>
      <c r="X58" s="105"/>
      <c r="Y58" s="105"/>
      <c r="Z58" s="105"/>
      <c r="AA58" s="105"/>
      <c r="AB58" s="106"/>
      <c r="AC58" s="88"/>
      <c r="AD58" s="82"/>
      <c r="AE58" s="82"/>
      <c r="AF58" s="82"/>
      <c r="AG58" s="82"/>
      <c r="AH58" s="82"/>
      <c r="AI58" s="82"/>
      <c r="AJ58" s="82"/>
      <c r="AK58" s="98"/>
      <c r="AL58" s="98"/>
      <c r="AM58" s="98"/>
      <c r="AN58" s="98"/>
      <c r="AO58" s="98"/>
      <c r="AP58" s="98"/>
      <c r="AQ58" s="16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24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250">
    <mergeCell ref="P40:S40"/>
    <mergeCell ref="V40:W40"/>
    <mergeCell ref="AB8:AE8"/>
    <mergeCell ref="AP13:AQ14"/>
    <mergeCell ref="AR41:AX42"/>
    <mergeCell ref="AG36:AH37"/>
    <mergeCell ref="AI36:AK37"/>
    <mergeCell ref="AL36:AN37"/>
    <mergeCell ref="AR33:AS34"/>
    <mergeCell ref="AT33:AX34"/>
    <mergeCell ref="AP29:AQ30"/>
    <mergeCell ref="P13:AB14"/>
    <mergeCell ref="AG12:AM13"/>
    <mergeCell ref="W29:X30"/>
    <mergeCell ref="P29:V30"/>
    <mergeCell ref="P21:R21"/>
    <mergeCell ref="S21:T21"/>
    <mergeCell ref="AA25:AB25"/>
    <mergeCell ref="AN26:AO27"/>
    <mergeCell ref="W21:X21"/>
    <mergeCell ref="Y21:Z21"/>
    <mergeCell ref="R25:X25"/>
    <mergeCell ref="AN23:AO23"/>
    <mergeCell ref="AC25:AP25"/>
    <mergeCell ref="AA24:AB24"/>
    <mergeCell ref="AU22:AV22"/>
    <mergeCell ref="AR29:AX30"/>
    <mergeCell ref="AN28:AO29"/>
    <mergeCell ref="AY36:AZ37"/>
    <mergeCell ref="BE36:BF37"/>
    <mergeCell ref="AC24:AS24"/>
    <mergeCell ref="Y33:AN34"/>
    <mergeCell ref="AC28:AL29"/>
    <mergeCell ref="AC30:AL31"/>
    <mergeCell ref="AO32:AQ33"/>
    <mergeCell ref="AP22:AT22"/>
    <mergeCell ref="Y25:Z25"/>
    <mergeCell ref="P24:Z24"/>
    <mergeCell ref="AY34:BF35"/>
    <mergeCell ref="AP23:AT23"/>
    <mergeCell ref="AW22:BF22"/>
    <mergeCell ref="AN22:AO22"/>
    <mergeCell ref="AB22:AC22"/>
    <mergeCell ref="AW39:AX39"/>
    <mergeCell ref="AG39:AM39"/>
    <mergeCell ref="AW40:AX40"/>
    <mergeCell ref="AN39:AO39"/>
    <mergeCell ref="AP39:AV39"/>
    <mergeCell ref="AP40:AT40"/>
    <mergeCell ref="AT36:AV37"/>
    <mergeCell ref="AR36:AS37"/>
    <mergeCell ref="X40:AB40"/>
    <mergeCell ref="AG40:AK40"/>
    <mergeCell ref="AL40:AM40"/>
    <mergeCell ref="AV7:BF7"/>
    <mergeCell ref="AJ7:AS7"/>
    <mergeCell ref="Q23:X23"/>
    <mergeCell ref="V39:W39"/>
    <mergeCell ref="X39:AD39"/>
    <mergeCell ref="AE39:AF39"/>
    <mergeCell ref="AU40:AV40"/>
    <mergeCell ref="AY17:BC18"/>
    <mergeCell ref="AP12:AR12"/>
    <mergeCell ref="AF10:AG10"/>
    <mergeCell ref="Z29:AB30"/>
    <mergeCell ref="Y28:Y32"/>
    <mergeCell ref="AO35:AQ36"/>
    <mergeCell ref="AW36:AX37"/>
    <mergeCell ref="AM28:AM32"/>
    <mergeCell ref="AE21:AF21"/>
    <mergeCell ref="BA36:BD37"/>
    <mergeCell ref="AQ25:AR25"/>
    <mergeCell ref="AR13:AS14"/>
    <mergeCell ref="BD8:BF8"/>
    <mergeCell ref="AF9:AG9"/>
    <mergeCell ref="AH9:AI9"/>
    <mergeCell ref="Z10:AA10"/>
    <mergeCell ref="AB10:AE10"/>
    <mergeCell ref="A1:BF1"/>
    <mergeCell ref="W36:X37"/>
    <mergeCell ref="Y36:Y37"/>
    <mergeCell ref="Z36:AF37"/>
    <mergeCell ref="B21:M23"/>
    <mergeCell ref="B24:M37"/>
    <mergeCell ref="J9:N10"/>
    <mergeCell ref="P10:Y10"/>
    <mergeCell ref="AU23:AV23"/>
    <mergeCell ref="AD22:AM22"/>
    <mergeCell ref="AD23:AM23"/>
    <mergeCell ref="BE25:BF25"/>
    <mergeCell ref="AV24:BF24"/>
    <mergeCell ref="AT24:AU24"/>
    <mergeCell ref="AT25:AU25"/>
    <mergeCell ref="AV25:BD25"/>
    <mergeCell ref="AX21:BC21"/>
    <mergeCell ref="AG14:AM15"/>
    <mergeCell ref="BD23:BE23"/>
    <mergeCell ref="AW23:BC23"/>
    <mergeCell ref="BB2:BF3"/>
    <mergeCell ref="AB23:AC23"/>
    <mergeCell ref="AZ6:BF6"/>
    <mergeCell ref="AW4:BF4"/>
    <mergeCell ref="A2:BA3"/>
    <mergeCell ref="BD5:BF5"/>
    <mergeCell ref="H5:AI5"/>
    <mergeCell ref="A5:G5"/>
    <mergeCell ref="AJ5:AQ5"/>
    <mergeCell ref="AR5:BC5"/>
    <mergeCell ref="AN17:AO18"/>
    <mergeCell ref="AG17:AM18"/>
    <mergeCell ref="A6:G6"/>
    <mergeCell ref="P9:Y9"/>
    <mergeCell ref="AJ9:AS9"/>
    <mergeCell ref="AJ10:AS10"/>
    <mergeCell ref="Z9:AA9"/>
    <mergeCell ref="P8:Y8"/>
    <mergeCell ref="B11:M20"/>
    <mergeCell ref="AC13:AD14"/>
    <mergeCell ref="AJ4:AO4"/>
    <mergeCell ref="Z7:AA7"/>
    <mergeCell ref="AB7:AE7"/>
    <mergeCell ref="AH7:AI7"/>
    <mergeCell ref="H4:L4"/>
    <mergeCell ref="AJ6:AM6"/>
    <mergeCell ref="X6:AA6"/>
    <mergeCell ref="N6:W6"/>
    <mergeCell ref="AT8:AU8"/>
    <mergeCell ref="AY15:BC16"/>
    <mergeCell ref="AY14:BC14"/>
    <mergeCell ref="AB9:AE9"/>
    <mergeCell ref="AC21:AD21"/>
    <mergeCell ref="AQ17:AX18"/>
    <mergeCell ref="AJ8:AS8"/>
    <mergeCell ref="AH10:AI10"/>
    <mergeCell ref="BD10:BF10"/>
    <mergeCell ref="AT9:AU9"/>
    <mergeCell ref="AT10:AU10"/>
    <mergeCell ref="AV10:BC10"/>
    <mergeCell ref="AV9:BF9"/>
    <mergeCell ref="AA21:AB21"/>
    <mergeCell ref="BD17:BF18"/>
    <mergeCell ref="BD21:BF21"/>
    <mergeCell ref="AG21:AW21"/>
    <mergeCell ref="A7:I10"/>
    <mergeCell ref="J7:N8"/>
    <mergeCell ref="P7:Y7"/>
    <mergeCell ref="A4:G4"/>
    <mergeCell ref="AN6:AQ6"/>
    <mergeCell ref="AF6:AI6"/>
    <mergeCell ref="AR6:AU6"/>
    <mergeCell ref="AB6:AE6"/>
    <mergeCell ref="AH4:AI4"/>
    <mergeCell ref="AP4:AT4"/>
    <mergeCell ref="AU4:AV4"/>
    <mergeCell ref="H6:M6"/>
    <mergeCell ref="M4:P4"/>
    <mergeCell ref="AT7:AU7"/>
    <mergeCell ref="AF7:AG7"/>
    <mergeCell ref="Q4:S4"/>
    <mergeCell ref="AB4:AC4"/>
    <mergeCell ref="T4:AA4"/>
    <mergeCell ref="AD4:AG4"/>
    <mergeCell ref="AV6:AY6"/>
    <mergeCell ref="AF8:AG8"/>
    <mergeCell ref="AH8:AI8"/>
    <mergeCell ref="AV8:BC8"/>
    <mergeCell ref="Z8:AA8"/>
    <mergeCell ref="U57:V58"/>
    <mergeCell ref="O57:T58"/>
    <mergeCell ref="O55:T56"/>
    <mergeCell ref="O53:T54"/>
    <mergeCell ref="O51:T52"/>
    <mergeCell ref="O49:T50"/>
    <mergeCell ref="O48:T48"/>
    <mergeCell ref="U49:V50"/>
    <mergeCell ref="U51:V52"/>
    <mergeCell ref="U53:V54"/>
    <mergeCell ref="U48:V48"/>
    <mergeCell ref="A57:G58"/>
    <mergeCell ref="H55:N56"/>
    <mergeCell ref="H57:N58"/>
    <mergeCell ref="AE40:AF40"/>
    <mergeCell ref="AN40:AO40"/>
    <mergeCell ref="AC40:AD40"/>
    <mergeCell ref="T40:U40"/>
    <mergeCell ref="A55:G56"/>
    <mergeCell ref="A51:G52"/>
    <mergeCell ref="A53:G54"/>
    <mergeCell ref="H49:N50"/>
    <mergeCell ref="H51:N52"/>
    <mergeCell ref="H53:N54"/>
    <mergeCell ref="A48:G48"/>
    <mergeCell ref="H48:N48"/>
    <mergeCell ref="A47:N47"/>
    <mergeCell ref="A49:G50"/>
    <mergeCell ref="O41:V41"/>
    <mergeCell ref="B38:M46"/>
    <mergeCell ref="P45:Z45"/>
    <mergeCell ref="O39:U39"/>
    <mergeCell ref="AK57:AP58"/>
    <mergeCell ref="AH45:AR45"/>
    <mergeCell ref="O47:AB47"/>
    <mergeCell ref="AS45:AU45"/>
    <mergeCell ref="AI55:AJ56"/>
    <mergeCell ref="AI57:AJ58"/>
    <mergeCell ref="AC49:AH50"/>
    <mergeCell ref="AC51:AH52"/>
    <mergeCell ref="AC53:AH54"/>
    <mergeCell ref="AA45:AC45"/>
    <mergeCell ref="AC48:AH48"/>
    <mergeCell ref="W48:AB48"/>
    <mergeCell ref="W49:AB50"/>
    <mergeCell ref="W51:AB52"/>
    <mergeCell ref="W53:AB54"/>
    <mergeCell ref="W55:AB56"/>
    <mergeCell ref="W57:AB58"/>
    <mergeCell ref="AC57:AH58"/>
    <mergeCell ref="AI49:AJ50"/>
    <mergeCell ref="AI51:AJ52"/>
    <mergeCell ref="AI53:AJ54"/>
    <mergeCell ref="AQ47:BF47"/>
    <mergeCell ref="AQ48:BF48"/>
    <mergeCell ref="AK51:AP52"/>
    <mergeCell ref="AK53:AP54"/>
    <mergeCell ref="AK48:AP48"/>
    <mergeCell ref="AK49:AP50"/>
    <mergeCell ref="BH15:BV16"/>
    <mergeCell ref="BG13:BW14"/>
    <mergeCell ref="U55:V56"/>
    <mergeCell ref="BC51:BE52"/>
    <mergeCell ref="AV52:AX53"/>
    <mergeCell ref="R16:X17"/>
    <mergeCell ref="AA16:AC16"/>
    <mergeCell ref="AA17:AB18"/>
    <mergeCell ref="AC17:AD18"/>
    <mergeCell ref="R18:X19"/>
    <mergeCell ref="AE17:AF18"/>
    <mergeCell ref="AK55:AP56"/>
    <mergeCell ref="AC47:AP47"/>
    <mergeCell ref="AI48:AJ48"/>
    <mergeCell ref="AC55:AH56"/>
    <mergeCell ref="AY40:BD40"/>
    <mergeCell ref="AY39:BD39"/>
    <mergeCell ref="AY41:BD42"/>
    <mergeCell ref="AY52:BA53"/>
    <mergeCell ref="BC53:BE54"/>
    <mergeCell ref="AV54:BA55"/>
    <mergeCell ref="Y23:AA23"/>
    <mergeCell ref="Q22:AA22"/>
    <mergeCell ref="W33:X34"/>
  </mergeCells>
  <phoneticPr fontId="1"/>
  <dataValidations count="1">
    <dataValidation type="list" allowBlank="1" showInputMessage="1" showErrorMessage="1" sqref="T4:AA4">
      <formula1>$BL$3:$BL$5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航</dc:creator>
  <cp:lastModifiedBy>篠田 和典</cp:lastModifiedBy>
  <cp:lastPrinted>2021-03-24T01:19:02Z</cp:lastPrinted>
  <dcterms:created xsi:type="dcterms:W3CDTF">2015-10-15T09:21:04Z</dcterms:created>
  <dcterms:modified xsi:type="dcterms:W3CDTF">2021-03-24T01:19:04Z</dcterms:modified>
</cp:coreProperties>
</file>