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<sst xmlns="http://schemas.openxmlformats.org/spreadsheetml/2006/main" count="283" uniqueCount="92">
  <si>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</si>
  <si>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</si>
  <si>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</si>
  <si>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</si>
  <si>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</si>
  <si>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</si>
  <si>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</si>
  <si>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</si>
  <si>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</si>
  <si>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</si>
  <si>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</si>
  <si>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</si>
  <si>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</si>
  <si>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</si>
  <si>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</si>
  <si>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</si>
  <si>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</si>
  <si>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</si>
  <si>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</si>
  <si>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</si>
  <si>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</si>
  <si>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</si>
  <si>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</si>
  <si>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</si>
  <si>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</si>
  <si>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</si>
  <si>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</si>
  <si>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</si>
  <si>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</si>
  <si>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</si>
  <si>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</si>
  <si>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</si>
  <si>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</si>
  <si>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</si>
  <si>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</si>
  <si>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</si>
  <si>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</si>
  <si>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</si>
  <si>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</si>
  <si>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</si>
  <si>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</si>
  <si>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</si>
  <si>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</si>
  <si>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</si>
  <si>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</si>
  <si>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</si>
  <si>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</si>
  <si>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</si>
  <si>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</si>
  <si>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</si>
  <si>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</si>
  <si>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</si>
  <si>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</si>
  <si>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</si>
  <si>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</si>
  <si>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</si>
  <si>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</si>
  <si>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</si>
  <si>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</si>
  <si>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</si>
  <si>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</si>
  <si>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</si>
  <si>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</si>
  <si>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</si>
  <si>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</si>
  <si>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</si>
  <si>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</si>
  <si>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</si>
  <si>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</si>
  <si>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</si>
  <si>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</si>
  <si>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</si>
  <si>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</si>
  <si>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</si>
  <si>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</si>
  <si>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</si>
  <si>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</si>
  <si>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</si>
  <si>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</si>
  <si>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</si>
  <si>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</si>
  <si>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</si>
  <si>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</si>
  <si>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</si>
  <si>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</si>
  <si>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</si>
  <si>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</si>
  <si>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</si>
  <si>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</si>
  <si>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</si>
  <si>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</si>
  <si>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（平成 31年 1月分）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</si>
</sst>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[$-411]&quot;(&quot;ggg\ ee&quot;年 &quot;\ m&quot;月分）&quot;"/>
    <numFmt numFmtId="182" formatCode="&quot;保険者名　：&quot;@"/>
    <numFmt numFmtId="183" formatCode="[$-411]&quot;(&quot;ggg\ ee&quot;年 &quot;\ m&quot;月　審査分）&quot;"/>
    <numFmt numFmtId="184" formatCode="#,##0_ ;[Red]\-#,##0\ "/>
    <numFmt numFmtId="185" formatCode="&quot; (&quot;??0.0%&quot;)&quot;"/>
    <numFmt numFmtId="186" formatCode="[$-411]&quot;受付状況その１（媒体別明細書件数）＜&quot;ggge&quot;年&quot;m&quot;月審査分＞全制度計&quot;"/>
    <numFmt numFmtId="187" formatCode="[$-411]&quot;受付状況その２（媒体別給付管理票件数）＜&quot;ggge&quot;年&quot;m&quot;月審査分＞全制度計&quot;"/>
    <numFmt numFmtId="188" formatCode="&quot;(&quot;??0.0%&quot;)  &quot;"/>
    <numFmt numFmtId="189" formatCode="&quot; (&quot;??0.0%&quot;)  &quot;"/>
    <numFmt numFmtId="190" formatCode="[$-411]&quot;（&quot;ggg\ ee&quot;年 &quot;\ m&quot;月分）&quot;"/>
    <numFmt numFmtId="191" formatCode="[$-411]&quot;（&quot;ggg\ ee&quot;年  &quot;m&quot;月分）&quot;"/>
    <numFmt numFmtId="192" formatCode="####0&quot; 頁&quot;"/>
    <numFmt numFmtId="193" formatCode="0_ 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 diagonalUp="1">
      <left style="double"/>
      <right style="medium"/>
      <top>
        <color indexed="63"/>
      </top>
      <bottom style="medium"/>
      <diagonal style="thin"/>
    </border>
    <border>
      <left style="double"/>
      <right style="thick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ck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 style="medium"/>
      <right/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/>
    </xf>
    <xf numFmtId="19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 shrinkToFit="1"/>
    </xf>
    <xf numFmtId="182" fontId="7" fillId="0" borderId="34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/>
    </xf>
    <xf numFmtId="0" fontId="7" fillId="0" borderId="35" xfId="0" applyFont="1" applyFill="1" applyBorder="1" applyAlignment="1">
      <alignment horizontal="left" vertical="center"/>
    </xf>
    <xf numFmtId="178" fontId="11" fillId="0" borderId="3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78" fontId="11" fillId="0" borderId="40" xfId="0" applyNumberFormat="1" applyFont="1" applyFill="1" applyBorder="1" applyAlignment="1">
      <alignment vertical="center" shrinkToFit="1"/>
    </xf>
    <xf numFmtId="178" fontId="11" fillId="0" borderId="41" xfId="0" applyNumberFormat="1" applyFont="1" applyFill="1" applyBorder="1" applyAlignment="1">
      <alignment vertical="center" shrinkToFit="1"/>
    </xf>
    <xf numFmtId="178" fontId="11" fillId="0" borderId="19" xfId="0" applyNumberFormat="1" applyFont="1" applyFill="1" applyBorder="1" applyAlignment="1">
      <alignment vertical="center" shrinkToFit="1"/>
    </xf>
    <xf numFmtId="178" fontId="11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178" fontId="11" fillId="0" borderId="52" xfId="0" applyNumberFormat="1" applyFont="1" applyFill="1" applyBorder="1" applyAlignment="1">
      <alignment vertical="center" shrinkToFit="1"/>
    </xf>
    <xf numFmtId="178" fontId="11" fillId="0" borderId="53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178" fontId="11" fillId="0" borderId="54" xfId="0" applyNumberFormat="1" applyFont="1" applyFill="1" applyBorder="1" applyAlignment="1">
      <alignment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55" xfId="0" applyNumberFormat="1" applyFont="1" applyFill="1" applyBorder="1" applyAlignment="1">
      <alignment vertical="center" shrinkToFit="1"/>
    </xf>
    <xf numFmtId="0" fontId="7" fillId="0" borderId="56" xfId="0" applyFont="1" applyFill="1" applyBorder="1" applyAlignment="1">
      <alignment horizontal="left" vertical="center"/>
    </xf>
    <xf numFmtId="178" fontId="11" fillId="0" borderId="57" xfId="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>
      <alignment vertical="center" shrinkToFit="1"/>
    </xf>
    <xf numFmtId="176" fontId="11" fillId="0" borderId="59" xfId="0" applyNumberFormat="1" applyFont="1" applyFill="1" applyBorder="1" applyAlignment="1">
      <alignment vertical="center" shrinkToFit="1"/>
    </xf>
    <xf numFmtId="178" fontId="11" fillId="0" borderId="60" xfId="0" applyNumberFormat="1" applyFont="1" applyFill="1" applyBorder="1" applyAlignment="1">
      <alignment vertical="center" shrinkToFit="1"/>
    </xf>
    <xf numFmtId="178" fontId="11" fillId="0" borderId="61" xfId="0" applyNumberFormat="1" applyFont="1" applyFill="1" applyBorder="1" applyAlignment="1">
      <alignment vertical="center" shrinkToFit="1"/>
    </xf>
    <xf numFmtId="178" fontId="11" fillId="0" borderId="62" xfId="0" applyNumberFormat="1" applyFont="1" applyFill="1" applyBorder="1" applyAlignment="1">
      <alignment vertical="center" shrinkToFit="1"/>
    </xf>
    <xf numFmtId="176" fontId="11" fillId="0" borderId="63" xfId="0" applyNumberFormat="1" applyFont="1" applyFill="1" applyBorder="1" applyAlignment="1">
      <alignment vertical="center" shrinkToFit="1"/>
    </xf>
    <xf numFmtId="178" fontId="11" fillId="0" borderId="64" xfId="0" applyNumberFormat="1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vertical="center" shrinkToFit="1"/>
    </xf>
    <xf numFmtId="176" fontId="11" fillId="0" borderId="66" xfId="0" applyNumberFormat="1" applyFont="1" applyFill="1" applyBorder="1" applyAlignment="1">
      <alignment vertical="center" shrinkToFit="1"/>
    </xf>
    <xf numFmtId="178" fontId="11" fillId="0" borderId="67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left" vertical="center"/>
    </xf>
    <xf numFmtId="178" fontId="11" fillId="0" borderId="69" xfId="0" applyNumberFormat="1" applyFont="1" applyFill="1" applyBorder="1" applyAlignment="1">
      <alignment vertical="center" shrinkToFit="1"/>
    </xf>
    <xf numFmtId="178" fontId="11" fillId="0" borderId="70" xfId="0" applyNumberFormat="1" applyFont="1" applyFill="1" applyBorder="1" applyAlignment="1">
      <alignment vertical="center" shrinkToFit="1"/>
    </xf>
    <xf numFmtId="178" fontId="11" fillId="0" borderId="7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8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76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178" fontId="7" fillId="0" borderId="78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7" fillId="0" borderId="80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11" fillId="0" borderId="81" xfId="0" applyNumberFormat="1" applyFont="1" applyFill="1" applyBorder="1" applyAlignment="1">
      <alignment vertical="center" shrinkToFit="1"/>
    </xf>
    <xf numFmtId="178" fontId="11" fillId="0" borderId="82" xfId="0" applyNumberFormat="1" applyFont="1" applyFill="1" applyBorder="1" applyAlignment="1">
      <alignment vertical="center" shrinkToFit="1"/>
    </xf>
    <xf numFmtId="178" fontId="11" fillId="0" borderId="83" xfId="0" applyNumberFormat="1" applyFont="1" applyFill="1" applyBorder="1" applyAlignment="1">
      <alignment vertical="center" shrinkToFit="1"/>
    </xf>
    <xf numFmtId="178" fontId="11" fillId="0" borderId="84" xfId="0" applyNumberFormat="1" applyFont="1" applyFill="1" applyBorder="1" applyAlignment="1">
      <alignment vertical="center" shrinkToFit="1"/>
    </xf>
    <xf numFmtId="178" fontId="11" fillId="0" borderId="85" xfId="0" applyNumberFormat="1" applyFont="1" applyFill="1" applyBorder="1" applyAlignment="1">
      <alignment vertical="center" shrinkToFit="1"/>
    </xf>
    <xf numFmtId="178" fontId="11" fillId="0" borderId="86" xfId="0" applyNumberFormat="1" applyFont="1" applyFill="1" applyBorder="1" applyAlignment="1">
      <alignment vertical="center" shrinkToFit="1"/>
    </xf>
    <xf numFmtId="178" fontId="11" fillId="0" borderId="32" xfId="0" applyNumberFormat="1" applyFont="1" applyFill="1" applyBorder="1" applyAlignment="1">
      <alignment vertical="center" shrinkToFit="1"/>
    </xf>
    <xf numFmtId="178" fontId="11" fillId="0" borderId="46" xfId="0" applyNumberFormat="1" applyFont="1" applyFill="1" applyBorder="1" applyAlignment="1">
      <alignment vertical="center" shrinkToFit="1"/>
    </xf>
    <xf numFmtId="178" fontId="11" fillId="0" borderId="49" xfId="0" applyNumberFormat="1" applyFont="1" applyFill="1" applyBorder="1" applyAlignment="1">
      <alignment vertical="center" shrinkToFit="1"/>
    </xf>
    <xf numFmtId="176" fontId="11" fillId="0" borderId="87" xfId="0" applyNumberFormat="1" applyFont="1" applyFill="1" applyBorder="1" applyAlignment="1">
      <alignment vertical="center" shrinkToFit="1"/>
    </xf>
    <xf numFmtId="176" fontId="11" fillId="0" borderId="88" xfId="0" applyNumberFormat="1" applyFont="1" applyFill="1" applyBorder="1" applyAlignment="1">
      <alignment vertical="center" shrinkToFit="1"/>
    </xf>
    <xf numFmtId="176" fontId="11" fillId="0" borderId="89" xfId="0" applyNumberFormat="1" applyFont="1" applyFill="1" applyBorder="1" applyAlignment="1">
      <alignment vertical="center" shrinkToFit="1"/>
    </xf>
    <xf numFmtId="176" fontId="11" fillId="0" borderId="90" xfId="0" applyNumberFormat="1" applyFont="1" applyFill="1" applyBorder="1" applyAlignment="1">
      <alignment vertical="center" shrinkToFit="1"/>
    </xf>
    <xf numFmtId="178" fontId="11" fillId="0" borderId="91" xfId="0" applyNumberFormat="1" applyFont="1" applyFill="1" applyBorder="1" applyAlignment="1">
      <alignment vertical="center" shrinkToFit="1"/>
    </xf>
    <xf numFmtId="176" fontId="11" fillId="0" borderId="92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78" fontId="11" fillId="0" borderId="93" xfId="0" applyNumberFormat="1" applyFont="1" applyFill="1" applyBorder="1" applyAlignment="1">
      <alignment vertical="center" shrinkToFit="1"/>
    </xf>
    <xf numFmtId="178" fontId="11" fillId="0" borderId="94" xfId="0" applyNumberFormat="1" applyFont="1" applyFill="1" applyBorder="1" applyAlignment="1">
      <alignment vertical="center" shrinkToFit="1"/>
    </xf>
    <xf numFmtId="176" fontId="11" fillId="0" borderId="95" xfId="0" applyNumberFormat="1" applyFont="1" applyFill="1" applyBorder="1" applyAlignment="1">
      <alignment vertical="center" shrinkToFit="1"/>
    </xf>
    <xf numFmtId="178" fontId="11" fillId="0" borderId="96" xfId="0" applyNumberFormat="1" applyFont="1" applyFill="1" applyBorder="1" applyAlignment="1">
      <alignment vertical="center" shrinkToFit="1"/>
    </xf>
    <xf numFmtId="178" fontId="11" fillId="0" borderId="97" xfId="0" applyNumberFormat="1" applyFont="1" applyFill="1" applyBorder="1" applyAlignment="1">
      <alignment vertical="center" shrinkToFit="1"/>
    </xf>
    <xf numFmtId="177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183" fontId="5" fillId="0" borderId="0" xfId="0" applyNumberFormat="1" applyFont="1" applyAlignment="1">
      <alignment horizontal="center" vertical="center"/>
    </xf>
    <xf numFmtId="56" fontId="2" fillId="0" borderId="0" xfId="0" applyNumberFormat="1" applyFont="1" applyAlignment="1">
      <alignment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98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178" fontId="7" fillId="0" borderId="107" xfId="0" applyNumberFormat="1" applyFont="1" applyFill="1" applyBorder="1" applyAlignment="1">
      <alignment vertical="center"/>
    </xf>
    <xf numFmtId="178" fontId="7" fillId="0" borderId="49" xfId="0" applyNumberFormat="1" applyFont="1" applyFill="1" applyBorder="1" applyAlignment="1">
      <alignment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178" fontId="7" fillId="0" borderId="48" xfId="0" applyNumberFormat="1" applyFont="1" applyBorder="1" applyAlignment="1">
      <alignment vertical="center"/>
    </xf>
    <xf numFmtId="178" fontId="7" fillId="0" borderId="112" xfId="0" applyNumberFormat="1" applyFont="1" applyBorder="1" applyAlignment="1">
      <alignment vertical="center"/>
    </xf>
    <xf numFmtId="178" fontId="7" fillId="0" borderId="107" xfId="0" applyNumberFormat="1" applyFont="1" applyBorder="1" applyAlignment="1">
      <alignment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8" fontId="7" fillId="0" borderId="113" xfId="0" applyNumberFormat="1" applyFont="1" applyBorder="1" applyAlignment="1">
      <alignment vertical="center"/>
    </xf>
    <xf numFmtId="180" fontId="2" fillId="0" borderId="29" xfId="0" applyNumberFormat="1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14" xfId="0" applyFont="1" applyFill="1" applyBorder="1" applyAlignment="1">
      <alignment horizontal="left" vertical="center"/>
    </xf>
    <xf numFmtId="0" fontId="7" fillId="0" borderId="115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116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 wrapText="1"/>
    </xf>
    <xf numFmtId="0" fontId="7" fillId="0" borderId="121" xfId="0" applyFont="1" applyFill="1" applyBorder="1" applyAlignment="1">
      <alignment horizontal="center" vertical="center" wrapText="1"/>
    </xf>
    <xf numFmtId="0" fontId="7" fillId="0" borderId="122" xfId="0" applyFont="1" applyFill="1" applyBorder="1" applyAlignment="1">
      <alignment horizontal="center" vertical="center"/>
    </xf>
    <xf numFmtId="0" fontId="7" fillId="0" borderId="123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55" zoomScaleNormal="55" zoomScalePageLayoutView="0" workbookViewId="0" topLeftCell="A1">
      <selection activeCell="F1" sqref="F1:N1"/>
    </sheetView>
  </sheetViews>
  <sheetFormatPr defaultColWidth="0" defaultRowHeight="13.5" zeroHeight="1"/>
  <cols>
    <col min="1" max="1" width="4.625" style="61" customWidth="1"/>
    <col min="2" max="2" width="3.75390625" style="61" customWidth="1"/>
    <col min="3" max="4" width="6.125" style="61" customWidth="1"/>
    <col min="5" max="5" width="20.625" style="61" customWidth="1"/>
    <col min="6" max="16" width="16.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104"/>
      <c r="E1" s="105"/>
      <c r="F1" s="189" t="s">
        <v>21</v>
      </c>
      <c r="G1" s="189"/>
      <c r="H1" s="189"/>
      <c r="I1" s="189"/>
      <c r="J1" s="189"/>
      <c r="K1" s="189"/>
      <c r="L1" s="189"/>
      <c r="M1" s="189"/>
      <c r="N1" s="189"/>
      <c r="O1" s="106"/>
    </row>
    <row r="2" spans="5:16" ht="45" customHeight="1">
      <c r="E2" s="107"/>
      <c r="F2" s="190" t="s">
        <v>91</v>
      </c>
      <c r="G2" s="190"/>
      <c r="H2" s="190"/>
      <c r="I2" s="190"/>
      <c r="J2" s="190"/>
      <c r="K2" s="191"/>
      <c r="L2" s="191"/>
      <c r="M2" s="191"/>
      <c r="N2" s="191"/>
      <c r="O2" s="179">
        <v>41009</v>
      </c>
      <c r="P2" s="179"/>
    </row>
    <row r="3" spans="6:17" ht="30" customHeight="1">
      <c r="F3" s="108"/>
      <c r="G3" s="108"/>
      <c r="H3" s="108"/>
      <c r="I3" s="108"/>
      <c r="J3" s="108"/>
      <c r="N3" s="109"/>
      <c r="O3" s="179" t="s">
        <v>0</v>
      </c>
      <c r="P3" s="179"/>
      <c r="Q3" s="110"/>
    </row>
    <row r="4" spans="3:17" s="1" customFormat="1" ht="45" customHeight="1">
      <c r="C4" s="154" t="s">
        <v>22</v>
      </c>
      <c r="F4" s="155"/>
      <c r="G4" s="156"/>
      <c r="H4" s="155"/>
      <c r="I4" s="155"/>
      <c r="J4" s="155"/>
      <c r="M4" s="144" t="s">
        <v>75</v>
      </c>
      <c r="N4" s="157"/>
      <c r="P4" s="153"/>
      <c r="Q4" s="6"/>
    </row>
    <row r="5" spans="6:17" s="1" customFormat="1" ht="7.5" customHeight="1" thickBot="1">
      <c r="F5" s="155"/>
      <c r="G5" s="155"/>
      <c r="H5" s="155"/>
      <c r="I5" s="155"/>
      <c r="J5" s="155"/>
      <c r="N5" s="157"/>
      <c r="O5" s="153"/>
      <c r="P5" s="153"/>
      <c r="Q5" s="6"/>
    </row>
    <row r="6" spans="3:19" s="1" customFormat="1" ht="45" customHeight="1">
      <c r="C6" s="175" t="s">
        <v>20</v>
      </c>
      <c r="D6" s="176"/>
      <c r="E6" s="177"/>
      <c r="F6" s="178" t="s">
        <v>80</v>
      </c>
      <c r="G6" s="177"/>
      <c r="H6" s="176" t="s">
        <v>81</v>
      </c>
      <c r="I6" s="176"/>
      <c r="J6" s="178" t="s">
        <v>82</v>
      </c>
      <c r="K6" s="185"/>
      <c r="L6" s="176" t="s">
        <v>85</v>
      </c>
      <c r="M6" s="182"/>
      <c r="P6" s="157"/>
      <c r="Q6" s="153"/>
      <c r="R6" s="153"/>
      <c r="S6" s="6"/>
    </row>
    <row r="7" spans="3:19" s="1" customFormat="1" ht="45" customHeight="1" thickBot="1">
      <c r="C7" s="192" t="s">
        <v>19</v>
      </c>
      <c r="D7" s="193"/>
      <c r="E7" s="193"/>
      <c r="F7" s="194">
        <v>43331</v>
      </c>
      <c r="G7" s="195"/>
      <c r="H7" s="196">
        <v>31581</v>
      </c>
      <c r="I7" s="195"/>
      <c r="J7" s="194">
        <v>16532</v>
      </c>
      <c r="K7" s="199"/>
      <c r="L7" s="183">
        <f>SUM(F7:K7)</f>
        <v>91444</v>
      </c>
      <c r="M7" s="184"/>
      <c r="P7" s="157"/>
      <c r="Q7" s="153"/>
      <c r="R7" s="153"/>
      <c r="S7" s="6"/>
    </row>
    <row r="8" spans="3:21" s="1" customFormat="1" ht="30" customHeight="1">
      <c r="C8" s="158"/>
      <c r="D8" s="158"/>
      <c r="E8" s="158"/>
      <c r="F8" s="159"/>
      <c r="G8" s="159"/>
      <c r="H8" s="160"/>
      <c r="I8" s="160"/>
      <c r="J8" s="159"/>
      <c r="K8" s="159"/>
      <c r="L8" s="159"/>
      <c r="M8" s="159"/>
      <c r="N8" s="160"/>
      <c r="O8" s="160"/>
      <c r="R8" s="157"/>
      <c r="S8" s="153"/>
      <c r="T8" s="153"/>
      <c r="U8" s="6"/>
    </row>
    <row r="9" spans="3:17" ht="45" customHeight="1">
      <c r="C9" s="111" t="s">
        <v>23</v>
      </c>
      <c r="E9" s="112"/>
      <c r="O9" s="143"/>
      <c r="P9" s="145" t="s">
        <v>75</v>
      </c>
      <c r="Q9" s="110"/>
    </row>
    <row r="10" spans="3:17" ht="6.75" customHeight="1" thickBot="1">
      <c r="C10" s="113"/>
      <c r="D10" s="113"/>
      <c r="E10" s="114"/>
      <c r="L10" s="115"/>
      <c r="M10" s="115"/>
      <c r="N10" s="200"/>
      <c r="O10" s="200"/>
      <c r="P10" s="200"/>
      <c r="Q10" s="115"/>
    </row>
    <row r="11" spans="3:17" ht="49.5" customHeight="1">
      <c r="C11" s="169"/>
      <c r="D11" s="170"/>
      <c r="E11" s="170"/>
      <c r="F11" s="11" t="s">
        <v>10</v>
      </c>
      <c r="G11" s="11" t="s">
        <v>28</v>
      </c>
      <c r="H11" s="12" t="s">
        <v>11</v>
      </c>
      <c r="I11" s="13" t="s">
        <v>29</v>
      </c>
      <c r="J11" s="14" t="s">
        <v>1</v>
      </c>
      <c r="K11" s="14" t="s">
        <v>2</v>
      </c>
      <c r="L11" s="14" t="s">
        <v>3</v>
      </c>
      <c r="M11" s="14" t="s">
        <v>4</v>
      </c>
      <c r="N11" s="14" t="s">
        <v>5</v>
      </c>
      <c r="O11" s="15" t="s">
        <v>11</v>
      </c>
      <c r="P11" s="16" t="s">
        <v>83</v>
      </c>
      <c r="Q11" s="17"/>
    </row>
    <row r="12" spans="3:17" ht="49.5" customHeight="1">
      <c r="C12" s="116" t="s">
        <v>86</v>
      </c>
      <c r="D12" s="18"/>
      <c r="E12" s="18"/>
      <c r="F12" s="24">
        <f>SUM(F13:F15)</f>
        <v>3622</v>
      </c>
      <c r="G12" s="24">
        <f>SUM(G13:G15)</f>
        <v>2773</v>
      </c>
      <c r="H12" s="25">
        <f>SUM(H13:H15)</f>
        <v>6395</v>
      </c>
      <c r="I12" s="19">
        <v>0</v>
      </c>
      <c r="J12" s="24">
        <f aca="true" t="shared" si="0" ref="J12:O12">SUM(J13:J15)</f>
        <v>4320</v>
      </c>
      <c r="K12" s="24">
        <f t="shared" si="0"/>
        <v>2590</v>
      </c>
      <c r="L12" s="24">
        <f t="shared" si="0"/>
        <v>2067</v>
      </c>
      <c r="M12" s="24">
        <f t="shared" si="0"/>
        <v>2446</v>
      </c>
      <c r="N12" s="24">
        <f t="shared" si="0"/>
        <v>1466</v>
      </c>
      <c r="O12" s="25">
        <f t="shared" si="0"/>
        <v>12889</v>
      </c>
      <c r="P12" s="27">
        <f aca="true" t="shared" si="1" ref="P12:P17">H12+O12</f>
        <v>19284</v>
      </c>
      <c r="Q12" s="17"/>
    </row>
    <row r="13" spans="3:16" ht="49.5" customHeight="1">
      <c r="C13" s="116" t="s">
        <v>87</v>
      </c>
      <c r="D13" s="117"/>
      <c r="E13" s="117"/>
      <c r="F13" s="24">
        <v>434</v>
      </c>
      <c r="G13" s="24">
        <v>286</v>
      </c>
      <c r="H13" s="25">
        <f>SUM(F13:G13)</f>
        <v>720</v>
      </c>
      <c r="I13" s="19">
        <v>0</v>
      </c>
      <c r="J13" s="24">
        <v>461</v>
      </c>
      <c r="K13" s="24">
        <v>267</v>
      </c>
      <c r="L13" s="24">
        <v>188</v>
      </c>
      <c r="M13" s="24">
        <v>197</v>
      </c>
      <c r="N13" s="24">
        <v>108</v>
      </c>
      <c r="O13" s="25">
        <f>SUM(J13:N13)</f>
        <v>1221</v>
      </c>
      <c r="P13" s="27">
        <f t="shared" si="1"/>
        <v>1941</v>
      </c>
    </row>
    <row r="14" spans="3:16" ht="49.5" customHeight="1">
      <c r="C14" s="163" t="s">
        <v>88</v>
      </c>
      <c r="D14" s="164"/>
      <c r="E14" s="164"/>
      <c r="F14" s="24">
        <v>1649</v>
      </c>
      <c r="G14" s="24">
        <v>1118</v>
      </c>
      <c r="H14" s="25">
        <f>SUM(F14:G14)</f>
        <v>2767</v>
      </c>
      <c r="I14" s="19">
        <v>0</v>
      </c>
      <c r="J14" s="24">
        <v>1542</v>
      </c>
      <c r="K14" s="24">
        <v>844</v>
      </c>
      <c r="L14" s="24">
        <v>584</v>
      </c>
      <c r="M14" s="24">
        <v>676</v>
      </c>
      <c r="N14" s="24">
        <v>405</v>
      </c>
      <c r="O14" s="25">
        <f>SUM(J14:N14)</f>
        <v>4051</v>
      </c>
      <c r="P14" s="27">
        <f t="shared" si="1"/>
        <v>6818</v>
      </c>
    </row>
    <row r="15" spans="3:16" ht="49.5" customHeight="1">
      <c r="C15" s="116" t="s">
        <v>89</v>
      </c>
      <c r="D15" s="117"/>
      <c r="E15" s="117"/>
      <c r="F15" s="24">
        <v>1539</v>
      </c>
      <c r="G15" s="24">
        <v>1369</v>
      </c>
      <c r="H15" s="25">
        <f>SUM(F15:G15)</f>
        <v>2908</v>
      </c>
      <c r="I15" s="19"/>
      <c r="J15" s="24">
        <v>2317</v>
      </c>
      <c r="K15" s="24">
        <v>1479</v>
      </c>
      <c r="L15" s="24">
        <v>1295</v>
      </c>
      <c r="M15" s="24">
        <v>1573</v>
      </c>
      <c r="N15" s="24">
        <v>953</v>
      </c>
      <c r="O15" s="25">
        <f>SUM(J15:N15)</f>
        <v>7617</v>
      </c>
      <c r="P15" s="27">
        <f t="shared" si="1"/>
        <v>10525</v>
      </c>
    </row>
    <row r="16" spans="3:16" ht="49.5" customHeight="1">
      <c r="C16" s="163" t="s">
        <v>90</v>
      </c>
      <c r="D16" s="164"/>
      <c r="E16" s="164"/>
      <c r="F16" s="24">
        <v>39</v>
      </c>
      <c r="G16" s="24">
        <v>37</v>
      </c>
      <c r="H16" s="25">
        <f>SUM(F16:G16)</f>
        <v>76</v>
      </c>
      <c r="I16" s="19">
        <v>0</v>
      </c>
      <c r="J16" s="24">
        <v>76</v>
      </c>
      <c r="K16" s="24">
        <v>55</v>
      </c>
      <c r="L16" s="24">
        <v>37</v>
      </c>
      <c r="M16" s="24">
        <v>44</v>
      </c>
      <c r="N16" s="24">
        <v>26</v>
      </c>
      <c r="O16" s="25">
        <f>SUM(J16:N16)</f>
        <v>238</v>
      </c>
      <c r="P16" s="27">
        <f t="shared" si="1"/>
        <v>314</v>
      </c>
    </row>
    <row r="17" spans="3:16" ht="49.5" customHeight="1" thickBot="1">
      <c r="C17" s="165" t="s">
        <v>14</v>
      </c>
      <c r="D17" s="166"/>
      <c r="E17" s="166"/>
      <c r="F17" s="118">
        <f>F12+F16</f>
        <v>3661</v>
      </c>
      <c r="G17" s="118">
        <f>G12+G16</f>
        <v>2810</v>
      </c>
      <c r="H17" s="118">
        <f>H12+H16</f>
        <v>6471</v>
      </c>
      <c r="I17" s="119">
        <v>0</v>
      </c>
      <c r="J17" s="118">
        <f aca="true" t="shared" si="2" ref="J17:O17">J12+J16</f>
        <v>4396</v>
      </c>
      <c r="K17" s="118">
        <f t="shared" si="2"/>
        <v>2645</v>
      </c>
      <c r="L17" s="118">
        <f t="shared" si="2"/>
        <v>2104</v>
      </c>
      <c r="M17" s="118">
        <f t="shared" si="2"/>
        <v>2490</v>
      </c>
      <c r="N17" s="118">
        <f t="shared" si="2"/>
        <v>1492</v>
      </c>
      <c r="O17" s="118">
        <f t="shared" si="2"/>
        <v>13127</v>
      </c>
      <c r="P17" s="120">
        <f t="shared" si="1"/>
        <v>19598</v>
      </c>
    </row>
    <row r="18" ht="30" customHeight="1"/>
    <row r="19" spans="3:17" ht="39.75" customHeight="1">
      <c r="C19" s="111" t="s">
        <v>24</v>
      </c>
      <c r="E19" s="112"/>
      <c r="N19" s="151"/>
      <c r="O19" s="110"/>
      <c r="P19" s="152" t="s">
        <v>79</v>
      </c>
      <c r="Q19" s="110"/>
    </row>
    <row r="20" spans="3:17" ht="6.75" customHeight="1" thickBot="1">
      <c r="C20" s="113"/>
      <c r="D20" s="113"/>
      <c r="E20" s="114"/>
      <c r="L20" s="115"/>
      <c r="M20" s="115"/>
      <c r="N20" s="115"/>
      <c r="P20" s="115"/>
      <c r="Q20" s="115"/>
    </row>
    <row r="21" spans="3:17" ht="49.5" customHeight="1">
      <c r="C21" s="169"/>
      <c r="D21" s="170"/>
      <c r="E21" s="170"/>
      <c r="F21" s="167" t="s">
        <v>15</v>
      </c>
      <c r="G21" s="168"/>
      <c r="H21" s="168"/>
      <c r="I21" s="168" t="s">
        <v>16</v>
      </c>
      <c r="J21" s="168"/>
      <c r="K21" s="168"/>
      <c r="L21" s="168"/>
      <c r="M21" s="168"/>
      <c r="N21" s="168"/>
      <c r="O21" s="168"/>
      <c r="P21" s="180" t="s">
        <v>84</v>
      </c>
      <c r="Q21" s="17"/>
    </row>
    <row r="22" spans="3:17" ht="49.5" customHeight="1">
      <c r="C22" s="197"/>
      <c r="D22" s="198"/>
      <c r="E22" s="198"/>
      <c r="F22" s="18" t="s">
        <v>7</v>
      </c>
      <c r="G22" s="18" t="s">
        <v>8</v>
      </c>
      <c r="H22" s="20" t="s">
        <v>9</v>
      </c>
      <c r="I22" s="21" t="s">
        <v>29</v>
      </c>
      <c r="J22" s="18" t="s">
        <v>1</v>
      </c>
      <c r="K22" s="22" t="s">
        <v>2</v>
      </c>
      <c r="L22" s="22" t="s">
        <v>3</v>
      </c>
      <c r="M22" s="22" t="s">
        <v>4</v>
      </c>
      <c r="N22" s="22" t="s">
        <v>5</v>
      </c>
      <c r="O22" s="23" t="s">
        <v>9</v>
      </c>
      <c r="P22" s="181"/>
      <c r="Q22" s="17"/>
    </row>
    <row r="23" spans="3:17" ht="49.5" customHeight="1">
      <c r="C23" s="116" t="s">
        <v>12</v>
      </c>
      <c r="D23" s="18"/>
      <c r="E23" s="18"/>
      <c r="F23" s="24">
        <v>925</v>
      </c>
      <c r="G23" s="24">
        <v>1217</v>
      </c>
      <c r="H23" s="25">
        <f>SUM(F23:G23)</f>
        <v>2142</v>
      </c>
      <c r="I23" s="26">
        <v>0</v>
      </c>
      <c r="J23" s="24">
        <v>3319</v>
      </c>
      <c r="K23" s="24">
        <v>2015</v>
      </c>
      <c r="L23" s="24">
        <v>1224</v>
      </c>
      <c r="M23" s="24">
        <v>828</v>
      </c>
      <c r="N23" s="24">
        <v>369</v>
      </c>
      <c r="O23" s="25">
        <f>SUM(I23:N23)</f>
        <v>7755</v>
      </c>
      <c r="P23" s="27">
        <f>H23+O23</f>
        <v>9897</v>
      </c>
      <c r="Q23" s="17"/>
    </row>
    <row r="24" spans="3:16" ht="49.5" customHeight="1">
      <c r="C24" s="163" t="s">
        <v>13</v>
      </c>
      <c r="D24" s="164"/>
      <c r="E24" s="164"/>
      <c r="F24" s="24">
        <v>14</v>
      </c>
      <c r="G24" s="24">
        <v>15</v>
      </c>
      <c r="H24" s="25">
        <f>SUM(F24:G24)</f>
        <v>29</v>
      </c>
      <c r="I24" s="26">
        <v>0</v>
      </c>
      <c r="J24" s="24">
        <v>61</v>
      </c>
      <c r="K24" s="24">
        <v>45</v>
      </c>
      <c r="L24" s="24">
        <v>15</v>
      </c>
      <c r="M24" s="24">
        <v>14</v>
      </c>
      <c r="N24" s="24">
        <v>11</v>
      </c>
      <c r="O24" s="25">
        <f>SUM(I24:N24)</f>
        <v>146</v>
      </c>
      <c r="P24" s="27">
        <f>H24+O24</f>
        <v>175</v>
      </c>
    </row>
    <row r="25" spans="3:16" ht="49.5" customHeight="1" thickBot="1">
      <c r="C25" s="165" t="s">
        <v>14</v>
      </c>
      <c r="D25" s="166"/>
      <c r="E25" s="166"/>
      <c r="F25" s="118">
        <f>SUM(F23:F24)</f>
        <v>939</v>
      </c>
      <c r="G25" s="118">
        <f>SUM(G23:G24)</f>
        <v>1232</v>
      </c>
      <c r="H25" s="121">
        <f>SUM(F25:G25)</f>
        <v>2171</v>
      </c>
      <c r="I25" s="122">
        <f>SUM(I23:I24)</f>
        <v>0</v>
      </c>
      <c r="J25" s="118">
        <f aca="true" t="shared" si="3" ref="J25:O25">SUM(J23:J24)</f>
        <v>3380</v>
      </c>
      <c r="K25" s="118">
        <f t="shared" si="3"/>
        <v>2060</v>
      </c>
      <c r="L25" s="118">
        <f t="shared" si="3"/>
        <v>1239</v>
      </c>
      <c r="M25" s="118">
        <f t="shared" si="3"/>
        <v>842</v>
      </c>
      <c r="N25" s="118">
        <f t="shared" si="3"/>
        <v>380</v>
      </c>
      <c r="O25" s="121">
        <f t="shared" si="3"/>
        <v>7901</v>
      </c>
      <c r="P25" s="120">
        <f>H25+O25</f>
        <v>10072</v>
      </c>
    </row>
    <row r="26" ht="30" customHeight="1"/>
    <row r="27" spans="3:17" ht="39.75" customHeight="1">
      <c r="C27" s="111" t="s">
        <v>25</v>
      </c>
      <c r="E27" s="112"/>
      <c r="N27" s="110"/>
      <c r="O27" s="110"/>
      <c r="P27" s="152" t="s">
        <v>79</v>
      </c>
      <c r="Q27" s="110"/>
    </row>
    <row r="28" spans="3:17" ht="6.75" customHeight="1" thickBot="1">
      <c r="C28" s="113"/>
      <c r="D28" s="113"/>
      <c r="E28" s="114"/>
      <c r="L28" s="115"/>
      <c r="M28" s="115"/>
      <c r="N28" s="115"/>
      <c r="P28" s="115"/>
      <c r="Q28" s="115"/>
    </row>
    <row r="29" spans="3:17" ht="49.5" customHeight="1">
      <c r="C29" s="169"/>
      <c r="D29" s="170"/>
      <c r="E29" s="170"/>
      <c r="F29" s="167" t="s">
        <v>15</v>
      </c>
      <c r="G29" s="168"/>
      <c r="H29" s="168"/>
      <c r="I29" s="168" t="s">
        <v>16</v>
      </c>
      <c r="J29" s="168"/>
      <c r="K29" s="168"/>
      <c r="L29" s="168"/>
      <c r="M29" s="168"/>
      <c r="N29" s="168"/>
      <c r="O29" s="168"/>
      <c r="P29" s="180" t="s">
        <v>84</v>
      </c>
      <c r="Q29" s="17"/>
    </row>
    <row r="30" spans="3:17" ht="49.5" customHeight="1">
      <c r="C30" s="197"/>
      <c r="D30" s="198"/>
      <c r="E30" s="198"/>
      <c r="F30" s="18" t="s">
        <v>7</v>
      </c>
      <c r="G30" s="18" t="s">
        <v>8</v>
      </c>
      <c r="H30" s="20" t="s">
        <v>9</v>
      </c>
      <c r="I30" s="21" t="s">
        <v>29</v>
      </c>
      <c r="J30" s="18" t="s">
        <v>1</v>
      </c>
      <c r="K30" s="22" t="s">
        <v>2</v>
      </c>
      <c r="L30" s="22" t="s">
        <v>3</v>
      </c>
      <c r="M30" s="22" t="s">
        <v>4</v>
      </c>
      <c r="N30" s="22" t="s">
        <v>5</v>
      </c>
      <c r="O30" s="23" t="s">
        <v>9</v>
      </c>
      <c r="P30" s="181"/>
      <c r="Q30" s="17"/>
    </row>
    <row r="31" spans="3:17" ht="49.5" customHeight="1">
      <c r="C31" s="116" t="s">
        <v>12</v>
      </c>
      <c r="D31" s="18"/>
      <c r="E31" s="18"/>
      <c r="F31" s="24">
        <v>14</v>
      </c>
      <c r="G31" s="24">
        <v>9</v>
      </c>
      <c r="H31" s="25">
        <f>SUM(F31:G31)</f>
        <v>23</v>
      </c>
      <c r="I31" s="26">
        <v>0</v>
      </c>
      <c r="J31" s="24">
        <v>1050</v>
      </c>
      <c r="K31" s="24">
        <v>741</v>
      </c>
      <c r="L31" s="24">
        <v>572</v>
      </c>
      <c r="M31" s="24">
        <v>506</v>
      </c>
      <c r="N31" s="24">
        <v>328</v>
      </c>
      <c r="O31" s="25">
        <f>SUM(I31:N31)</f>
        <v>3197</v>
      </c>
      <c r="P31" s="27">
        <f>H31+O31</f>
        <v>3220</v>
      </c>
      <c r="Q31" s="17"/>
    </row>
    <row r="32" spans="3:16" ht="49.5" customHeight="1">
      <c r="C32" s="163" t="s">
        <v>13</v>
      </c>
      <c r="D32" s="164"/>
      <c r="E32" s="164"/>
      <c r="F32" s="24">
        <v>0</v>
      </c>
      <c r="G32" s="24">
        <v>0</v>
      </c>
      <c r="H32" s="25">
        <f>SUM(F32:G32)</f>
        <v>0</v>
      </c>
      <c r="I32" s="26">
        <v>0</v>
      </c>
      <c r="J32" s="24">
        <v>11</v>
      </c>
      <c r="K32" s="24">
        <v>10</v>
      </c>
      <c r="L32" s="24">
        <v>3</v>
      </c>
      <c r="M32" s="24">
        <v>2</v>
      </c>
      <c r="N32" s="24">
        <v>1</v>
      </c>
      <c r="O32" s="25">
        <f>SUM(I32:N32)</f>
        <v>27</v>
      </c>
      <c r="P32" s="27">
        <f>H32+O32</f>
        <v>27</v>
      </c>
    </row>
    <row r="33" spans="3:16" ht="49.5" customHeight="1" thickBot="1">
      <c r="C33" s="165" t="s">
        <v>14</v>
      </c>
      <c r="D33" s="166"/>
      <c r="E33" s="166"/>
      <c r="F33" s="118">
        <f>SUM(F31:F32)</f>
        <v>14</v>
      </c>
      <c r="G33" s="118">
        <f>SUM(G31:G32)</f>
        <v>9</v>
      </c>
      <c r="H33" s="121">
        <f>SUM(F33:G33)</f>
        <v>23</v>
      </c>
      <c r="I33" s="122">
        <f aca="true" t="shared" si="4" ref="I33:N33">SUM(I31:I32)</f>
        <v>0</v>
      </c>
      <c r="J33" s="118">
        <f t="shared" si="4"/>
        <v>1061</v>
      </c>
      <c r="K33" s="118">
        <f t="shared" si="4"/>
        <v>751</v>
      </c>
      <c r="L33" s="118">
        <f t="shared" si="4"/>
        <v>575</v>
      </c>
      <c r="M33" s="118">
        <f t="shared" si="4"/>
        <v>508</v>
      </c>
      <c r="N33" s="118">
        <f t="shared" si="4"/>
        <v>329</v>
      </c>
      <c r="O33" s="121">
        <f>SUM(I33:N33)</f>
        <v>3224</v>
      </c>
      <c r="P33" s="120">
        <f>H33+O33</f>
        <v>3247</v>
      </c>
    </row>
    <row r="34" ht="30" customHeight="1"/>
    <row r="35" spans="3:17" ht="39.75" customHeight="1">
      <c r="C35" s="111" t="s">
        <v>26</v>
      </c>
      <c r="E35" s="112"/>
      <c r="N35" s="110"/>
      <c r="O35" s="152" t="s">
        <v>79</v>
      </c>
      <c r="P35" s="110"/>
      <c r="Q35" s="110"/>
    </row>
    <row r="36" spans="3:17" ht="6.75" customHeight="1" thickBot="1">
      <c r="C36" s="113"/>
      <c r="D36" s="113"/>
      <c r="E36" s="114"/>
      <c r="L36" s="115"/>
      <c r="M36" s="115"/>
      <c r="N36" s="115"/>
      <c r="P36" s="115"/>
      <c r="Q36" s="115"/>
    </row>
    <row r="37" spans="3:17" ht="49.5" customHeight="1">
      <c r="C37" s="169"/>
      <c r="D37" s="170"/>
      <c r="E37" s="170"/>
      <c r="F37" s="167" t="s">
        <v>15</v>
      </c>
      <c r="G37" s="168"/>
      <c r="H37" s="168"/>
      <c r="I37" s="168" t="s">
        <v>16</v>
      </c>
      <c r="J37" s="168"/>
      <c r="K37" s="168"/>
      <c r="L37" s="168"/>
      <c r="M37" s="168"/>
      <c r="N37" s="188"/>
      <c r="O37" s="186" t="s">
        <v>84</v>
      </c>
      <c r="P37" s="17"/>
      <c r="Q37" s="17"/>
    </row>
    <row r="38" spans="3:17" ht="49.5" customHeight="1" thickBot="1">
      <c r="C38" s="171"/>
      <c r="D38" s="172"/>
      <c r="E38" s="172"/>
      <c r="F38" s="28" t="s">
        <v>7</v>
      </c>
      <c r="G38" s="28" t="s">
        <v>8</v>
      </c>
      <c r="H38" s="29" t="s">
        <v>9</v>
      </c>
      <c r="I38" s="30" t="s">
        <v>1</v>
      </c>
      <c r="J38" s="28" t="s">
        <v>2</v>
      </c>
      <c r="K38" s="31" t="s">
        <v>3</v>
      </c>
      <c r="L38" s="31" t="s">
        <v>4</v>
      </c>
      <c r="M38" s="31" t="s">
        <v>5</v>
      </c>
      <c r="N38" s="32" t="s">
        <v>11</v>
      </c>
      <c r="O38" s="187"/>
      <c r="P38" s="17"/>
      <c r="Q38" s="17"/>
    </row>
    <row r="39" spans="3:17" ht="49.5" customHeight="1">
      <c r="C39" s="123" t="s">
        <v>17</v>
      </c>
      <c r="D39" s="11"/>
      <c r="E39" s="11"/>
      <c r="F39" s="33">
        <f>SUM(F40:F41)</f>
        <v>0</v>
      </c>
      <c r="G39" s="33">
        <f>SUM(G40:G41)</f>
        <v>0</v>
      </c>
      <c r="H39" s="34">
        <f aca="true" t="shared" si="5" ref="H39:H50">SUM(F39:G39)</f>
        <v>0</v>
      </c>
      <c r="I39" s="35">
        <f>SUM(I40:I41)</f>
        <v>7</v>
      </c>
      <c r="J39" s="33">
        <f>SUM(J40:J41)</f>
        <v>11</v>
      </c>
      <c r="K39" s="33">
        <f>SUM(K40:K41)</f>
        <v>187</v>
      </c>
      <c r="L39" s="33">
        <f>SUM(L40:L41)</f>
        <v>511</v>
      </c>
      <c r="M39" s="33">
        <f>SUM(M40:M41)</f>
        <v>364</v>
      </c>
      <c r="N39" s="34">
        <f aca="true" t="shared" si="6" ref="N39:N51">SUM(I39:M39)</f>
        <v>1080</v>
      </c>
      <c r="O39" s="36">
        <f aca="true" t="shared" si="7" ref="O39:O51">H39+N39</f>
        <v>1080</v>
      </c>
      <c r="P39" s="17"/>
      <c r="Q39" s="17"/>
    </row>
    <row r="40" spans="3:15" ht="49.5" customHeight="1">
      <c r="C40" s="163" t="s">
        <v>12</v>
      </c>
      <c r="D40" s="164"/>
      <c r="E40" s="164"/>
      <c r="F40" s="24">
        <v>0</v>
      </c>
      <c r="G40" s="24">
        <v>0</v>
      </c>
      <c r="H40" s="25">
        <f t="shared" si="5"/>
        <v>0</v>
      </c>
      <c r="I40" s="26">
        <v>7</v>
      </c>
      <c r="J40" s="24">
        <v>11</v>
      </c>
      <c r="K40" s="24">
        <v>183</v>
      </c>
      <c r="L40" s="24">
        <v>510</v>
      </c>
      <c r="M40" s="24">
        <v>363</v>
      </c>
      <c r="N40" s="25">
        <f>SUM(I40:M40)</f>
        <v>1074</v>
      </c>
      <c r="O40" s="27">
        <f t="shared" si="7"/>
        <v>1074</v>
      </c>
    </row>
    <row r="41" spans="3:15" ht="49.5" customHeight="1" thickBot="1">
      <c r="C41" s="165" t="s">
        <v>13</v>
      </c>
      <c r="D41" s="166"/>
      <c r="E41" s="166"/>
      <c r="F41" s="118">
        <v>0</v>
      </c>
      <c r="G41" s="118">
        <v>0</v>
      </c>
      <c r="H41" s="121">
        <f t="shared" si="5"/>
        <v>0</v>
      </c>
      <c r="I41" s="122">
        <v>0</v>
      </c>
      <c r="J41" s="118">
        <v>0</v>
      </c>
      <c r="K41" s="118">
        <v>4</v>
      </c>
      <c r="L41" s="118">
        <v>1</v>
      </c>
      <c r="M41" s="118">
        <v>1</v>
      </c>
      <c r="N41" s="121">
        <f t="shared" si="6"/>
        <v>6</v>
      </c>
      <c r="O41" s="120">
        <f t="shared" si="7"/>
        <v>6</v>
      </c>
    </row>
    <row r="42" spans="3:15" ht="49.5" customHeight="1">
      <c r="C42" s="161" t="s">
        <v>30</v>
      </c>
      <c r="D42" s="162"/>
      <c r="E42" s="162"/>
      <c r="F42" s="33">
        <f>SUM(F43:F44)</f>
        <v>0</v>
      </c>
      <c r="G42" s="33">
        <f>SUM(G43:G44)</f>
        <v>0</v>
      </c>
      <c r="H42" s="34">
        <f t="shared" si="5"/>
        <v>0</v>
      </c>
      <c r="I42" s="35">
        <f>SUM(I43:I44)</f>
        <v>139</v>
      </c>
      <c r="J42" s="33">
        <f>SUM(J43:J44)</f>
        <v>147</v>
      </c>
      <c r="K42" s="33">
        <f>SUM(K43:K44)</f>
        <v>182</v>
      </c>
      <c r="L42" s="33">
        <f>SUM(L43:L44)</f>
        <v>220</v>
      </c>
      <c r="M42" s="33">
        <f>SUM(M43:M44)</f>
        <v>113</v>
      </c>
      <c r="N42" s="34">
        <f t="shared" si="6"/>
        <v>801</v>
      </c>
      <c r="O42" s="36">
        <f t="shared" si="7"/>
        <v>801</v>
      </c>
    </row>
    <row r="43" spans="3:15" ht="49.5" customHeight="1">
      <c r="C43" s="163" t="s">
        <v>12</v>
      </c>
      <c r="D43" s="164"/>
      <c r="E43" s="164"/>
      <c r="F43" s="24">
        <v>0</v>
      </c>
      <c r="G43" s="24">
        <v>0</v>
      </c>
      <c r="H43" s="25">
        <f t="shared" si="5"/>
        <v>0</v>
      </c>
      <c r="I43" s="26">
        <v>138</v>
      </c>
      <c r="J43" s="24">
        <v>145</v>
      </c>
      <c r="K43" s="24">
        <v>179</v>
      </c>
      <c r="L43" s="24">
        <v>216</v>
      </c>
      <c r="M43" s="24">
        <v>112</v>
      </c>
      <c r="N43" s="25">
        <f t="shared" si="6"/>
        <v>790</v>
      </c>
      <c r="O43" s="27">
        <f t="shared" si="7"/>
        <v>790</v>
      </c>
    </row>
    <row r="44" spans="3:15" ht="49.5" customHeight="1" thickBot="1">
      <c r="C44" s="165" t="s">
        <v>13</v>
      </c>
      <c r="D44" s="166"/>
      <c r="E44" s="166"/>
      <c r="F44" s="118">
        <v>0</v>
      </c>
      <c r="G44" s="118">
        <v>0</v>
      </c>
      <c r="H44" s="121">
        <f t="shared" si="5"/>
        <v>0</v>
      </c>
      <c r="I44" s="122">
        <v>1</v>
      </c>
      <c r="J44" s="118">
        <v>2</v>
      </c>
      <c r="K44" s="118">
        <v>3</v>
      </c>
      <c r="L44" s="118">
        <v>4</v>
      </c>
      <c r="M44" s="118">
        <v>1</v>
      </c>
      <c r="N44" s="121">
        <f t="shared" si="6"/>
        <v>11</v>
      </c>
      <c r="O44" s="120">
        <f t="shared" si="7"/>
        <v>11</v>
      </c>
    </row>
    <row r="45" spans="3:15" ht="49.5" customHeight="1">
      <c r="C45" s="161" t="s">
        <v>18</v>
      </c>
      <c r="D45" s="162"/>
      <c r="E45" s="162"/>
      <c r="F45" s="33">
        <f>SUM(F46:F47)</f>
        <v>0</v>
      </c>
      <c r="G45" s="33">
        <f>SUM(G46:G47)</f>
        <v>0</v>
      </c>
      <c r="H45" s="34">
        <f t="shared" si="5"/>
        <v>0</v>
      </c>
      <c r="I45" s="35">
        <f>SUM(I46:I47)</f>
        <v>6</v>
      </c>
      <c r="J45" s="33">
        <f>SUM(J46:J47)</f>
        <v>5</v>
      </c>
      <c r="K45" s="33">
        <f>SUM(K46:K47)</f>
        <v>39</v>
      </c>
      <c r="L45" s="33">
        <f>SUM(L46:L47)</f>
        <v>161</v>
      </c>
      <c r="M45" s="33">
        <f>SUM(M46:M47)</f>
        <v>100</v>
      </c>
      <c r="N45" s="34">
        <f>SUM(I45:M45)</f>
        <v>311</v>
      </c>
      <c r="O45" s="36">
        <f t="shared" si="7"/>
        <v>311</v>
      </c>
    </row>
    <row r="46" spans="3:15" ht="49.5" customHeight="1">
      <c r="C46" s="163" t="s">
        <v>12</v>
      </c>
      <c r="D46" s="164"/>
      <c r="E46" s="164"/>
      <c r="F46" s="24">
        <v>0</v>
      </c>
      <c r="G46" s="24">
        <v>0</v>
      </c>
      <c r="H46" s="25">
        <f t="shared" si="5"/>
        <v>0</v>
      </c>
      <c r="I46" s="26">
        <v>6</v>
      </c>
      <c r="J46" s="24">
        <v>5</v>
      </c>
      <c r="K46" s="24">
        <v>38</v>
      </c>
      <c r="L46" s="24">
        <v>159</v>
      </c>
      <c r="M46" s="24">
        <v>98</v>
      </c>
      <c r="N46" s="25">
        <f>SUM(I46:M46)</f>
        <v>306</v>
      </c>
      <c r="O46" s="27">
        <f t="shared" si="7"/>
        <v>306</v>
      </c>
    </row>
    <row r="47" spans="3:15" ht="49.5" customHeight="1" thickBot="1">
      <c r="C47" s="165" t="s">
        <v>13</v>
      </c>
      <c r="D47" s="166"/>
      <c r="E47" s="166"/>
      <c r="F47" s="118">
        <v>0</v>
      </c>
      <c r="G47" s="118">
        <v>0</v>
      </c>
      <c r="H47" s="121">
        <f t="shared" si="5"/>
        <v>0</v>
      </c>
      <c r="I47" s="122">
        <v>0</v>
      </c>
      <c r="J47" s="118">
        <v>0</v>
      </c>
      <c r="K47" s="118">
        <v>1</v>
      </c>
      <c r="L47" s="118">
        <v>2</v>
      </c>
      <c r="M47" s="118">
        <v>2</v>
      </c>
      <c r="N47" s="121">
        <f>SUM(I47:M47)</f>
        <v>5</v>
      </c>
      <c r="O47" s="120">
        <f t="shared" si="7"/>
        <v>5</v>
      </c>
    </row>
    <row r="48" spans="3:15" ht="49.5" customHeight="1">
      <c r="C48" s="161" t="s">
        <v>76</v>
      </c>
      <c r="D48" s="162"/>
      <c r="E48" s="162"/>
      <c r="F48" s="33">
        <f>SUM(F49:F50)</f>
        <v>0</v>
      </c>
      <c r="G48" s="33">
        <f>SUM(G49:G50)</f>
        <v>0</v>
      </c>
      <c r="H48" s="34">
        <f>SUM(F48:G48)</f>
        <v>0</v>
      </c>
      <c r="I48" s="35">
        <f>SUM(I49:I50)</f>
        <v>7</v>
      </c>
      <c r="J48" s="33">
        <f>SUM(J49:J50)</f>
        <v>8</v>
      </c>
      <c r="K48" s="33">
        <f>SUM(K49:K50)</f>
        <v>10</v>
      </c>
      <c r="L48" s="33">
        <f>SUM(L49:L50)</f>
        <v>29</v>
      </c>
      <c r="M48" s="33">
        <f>SUM(M49:M50)</f>
        <v>17</v>
      </c>
      <c r="N48" s="34">
        <f>SUM(I48:M48)</f>
        <v>71</v>
      </c>
      <c r="O48" s="36">
        <f>H48+N48</f>
        <v>71</v>
      </c>
    </row>
    <row r="49" spans="3:15" ht="49.5" customHeight="1">
      <c r="C49" s="163" t="s">
        <v>12</v>
      </c>
      <c r="D49" s="164"/>
      <c r="E49" s="164"/>
      <c r="F49" s="24">
        <v>0</v>
      </c>
      <c r="G49" s="24">
        <v>0</v>
      </c>
      <c r="H49" s="25">
        <f t="shared" si="5"/>
        <v>0</v>
      </c>
      <c r="I49" s="26">
        <v>7</v>
      </c>
      <c r="J49" s="24">
        <v>8</v>
      </c>
      <c r="K49" s="24">
        <v>10</v>
      </c>
      <c r="L49" s="24">
        <v>28</v>
      </c>
      <c r="M49" s="24">
        <v>17</v>
      </c>
      <c r="N49" s="25">
        <f t="shared" si="6"/>
        <v>70</v>
      </c>
      <c r="O49" s="27">
        <f t="shared" si="7"/>
        <v>70</v>
      </c>
    </row>
    <row r="50" spans="3:15" ht="49.5" customHeight="1" thickBot="1">
      <c r="C50" s="165" t="s">
        <v>13</v>
      </c>
      <c r="D50" s="166"/>
      <c r="E50" s="166"/>
      <c r="F50" s="118">
        <v>0</v>
      </c>
      <c r="G50" s="118">
        <v>0</v>
      </c>
      <c r="H50" s="121">
        <f t="shared" si="5"/>
        <v>0</v>
      </c>
      <c r="I50" s="122">
        <v>0</v>
      </c>
      <c r="J50" s="118">
        <v>0</v>
      </c>
      <c r="K50" s="118">
        <v>0</v>
      </c>
      <c r="L50" s="118">
        <v>1</v>
      </c>
      <c r="M50" s="118">
        <v>0</v>
      </c>
      <c r="N50" s="121">
        <f t="shared" si="6"/>
        <v>1</v>
      </c>
      <c r="O50" s="120">
        <f t="shared" si="7"/>
        <v>1</v>
      </c>
    </row>
    <row r="51" spans="3:15" ht="49.5" customHeight="1" thickBot="1">
      <c r="C51" s="173" t="s">
        <v>14</v>
      </c>
      <c r="D51" s="174"/>
      <c r="E51" s="174"/>
      <c r="F51" s="124">
        <v>0</v>
      </c>
      <c r="G51" s="124">
        <v>0</v>
      </c>
      <c r="H51" s="125">
        <f>SUM(F51:G51)</f>
        <v>0</v>
      </c>
      <c r="I51" s="126">
        <v>157</v>
      </c>
      <c r="J51" s="124">
        <v>171</v>
      </c>
      <c r="K51" s="124">
        <v>418</v>
      </c>
      <c r="L51" s="124">
        <v>915</v>
      </c>
      <c r="M51" s="124">
        <v>593</v>
      </c>
      <c r="N51" s="125">
        <f t="shared" si="6"/>
        <v>2254</v>
      </c>
      <c r="O51" s="127">
        <f t="shared" si="7"/>
        <v>2254</v>
      </c>
    </row>
    <row r="52" ht="19.5" customHeight="1"/>
    <row r="53" ht="12"/>
  </sheetData>
  <sheetProtection/>
  <mergeCells count="47">
    <mergeCell ref="H7:I7"/>
    <mergeCell ref="I29:O29"/>
    <mergeCell ref="P29:P30"/>
    <mergeCell ref="C29:E30"/>
    <mergeCell ref="C21:E22"/>
    <mergeCell ref="C17:E17"/>
    <mergeCell ref="J7:K7"/>
    <mergeCell ref="N10:P10"/>
    <mergeCell ref="O37:O38"/>
    <mergeCell ref="I37:N37"/>
    <mergeCell ref="F29:H29"/>
    <mergeCell ref="F1:N1"/>
    <mergeCell ref="F2:N2"/>
    <mergeCell ref="C16:E16"/>
    <mergeCell ref="C11:E11"/>
    <mergeCell ref="C14:E14"/>
    <mergeCell ref="C7:E7"/>
    <mergeCell ref="F7:G7"/>
    <mergeCell ref="C6:E6"/>
    <mergeCell ref="F6:G6"/>
    <mergeCell ref="H6:I6"/>
    <mergeCell ref="O2:P2"/>
    <mergeCell ref="O3:P3"/>
    <mergeCell ref="P21:P22"/>
    <mergeCell ref="I21:O21"/>
    <mergeCell ref="L6:M6"/>
    <mergeCell ref="L7:M7"/>
    <mergeCell ref="J6:K6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48:E48"/>
    <mergeCell ref="C32:E32"/>
    <mergeCell ref="C33:E33"/>
    <mergeCell ref="C40:E40"/>
    <mergeCell ref="F21:H21"/>
    <mergeCell ref="C24:E24"/>
    <mergeCell ref="C25:E25"/>
    <mergeCell ref="C37:E38"/>
    <mergeCell ref="F37:H37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208" t="s">
        <v>21</v>
      </c>
      <c r="H1" s="208"/>
      <c r="I1" s="208"/>
      <c r="J1" s="208"/>
      <c r="K1" s="208"/>
      <c r="L1" s="208"/>
      <c r="M1" s="208"/>
      <c r="N1" s="37"/>
      <c r="O1" s="4"/>
    </row>
    <row r="2" spans="5:16" ht="30" customHeight="1">
      <c r="E2" s="5"/>
      <c r="G2" s="190" t="s">
        <v>91</v>
      </c>
      <c r="H2" s="190"/>
      <c r="I2" s="190"/>
      <c r="J2" s="190"/>
      <c r="K2" s="190"/>
      <c r="L2" s="190"/>
      <c r="M2" s="190"/>
      <c r="N2" s="38"/>
      <c r="O2" s="209">
        <v>41086</v>
      </c>
      <c r="P2" s="209"/>
    </row>
    <row r="3" spans="5:17" ht="24.75" customHeight="1">
      <c r="E3" s="39"/>
      <c r="F3" s="40"/>
      <c r="N3" s="41"/>
      <c r="O3" s="209"/>
      <c r="P3" s="209"/>
      <c r="Q3" s="6"/>
    </row>
    <row r="4" spans="3:17" ht="24.75" customHeight="1">
      <c r="C4" s="7"/>
      <c r="N4" s="39"/>
      <c r="O4" s="209" t="s">
        <v>31</v>
      </c>
      <c r="P4" s="209"/>
      <c r="Q4" s="6"/>
    </row>
    <row r="5" spans="3:17" ht="27" customHeight="1">
      <c r="C5" s="7" t="s">
        <v>27</v>
      </c>
      <c r="E5" s="8"/>
      <c r="F5" s="9"/>
      <c r="N5" s="58"/>
      <c r="O5" s="58"/>
      <c r="P5" s="152" t="s">
        <v>79</v>
      </c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210" t="s">
        <v>32</v>
      </c>
      <c r="D7" s="211"/>
      <c r="E7" s="211"/>
      <c r="F7" s="214" t="s">
        <v>33</v>
      </c>
      <c r="G7" s="215"/>
      <c r="H7" s="215"/>
      <c r="I7" s="216" t="s">
        <v>34</v>
      </c>
      <c r="J7" s="216"/>
      <c r="K7" s="216"/>
      <c r="L7" s="216"/>
      <c r="M7" s="216"/>
      <c r="N7" s="216"/>
      <c r="O7" s="217"/>
      <c r="P7" s="218" t="s">
        <v>6</v>
      </c>
      <c r="Q7" s="17"/>
    </row>
    <row r="8" spans="3:17" ht="42" customHeight="1" thickBot="1">
      <c r="C8" s="212"/>
      <c r="D8" s="213"/>
      <c r="E8" s="213"/>
      <c r="F8" s="44" t="s">
        <v>7</v>
      </c>
      <c r="G8" s="44" t="s">
        <v>8</v>
      </c>
      <c r="H8" s="45" t="s">
        <v>9</v>
      </c>
      <c r="I8" s="46" t="s">
        <v>35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219"/>
      <c r="Q8" s="17"/>
    </row>
    <row r="9" spans="3:17" ht="30" customHeight="1" thickBot="1">
      <c r="C9" s="49" t="s">
        <v>36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37</v>
      </c>
      <c r="D10" s="53"/>
      <c r="E10" s="54"/>
      <c r="F10" s="60">
        <f>SUM(F11,F17,F20,F25,F29,F30)</f>
        <v>1968</v>
      </c>
      <c r="G10" s="60">
        <f>SUM(G11,G17,G20,G25,G29,G30)</f>
        <v>2697</v>
      </c>
      <c r="H10" s="85">
        <f>SUM(F10:G10)</f>
        <v>4665</v>
      </c>
      <c r="I10" s="134">
        <f aca="true" t="shared" si="0" ref="I10:N10">SUM(I11,I17,I20,I25,I29,I30)</f>
        <v>0</v>
      </c>
      <c r="J10" s="60">
        <f t="shared" si="0"/>
        <v>9012</v>
      </c>
      <c r="K10" s="60">
        <f t="shared" si="0"/>
        <v>6166</v>
      </c>
      <c r="L10" s="60">
        <f t="shared" si="0"/>
        <v>3806</v>
      </c>
      <c r="M10" s="60">
        <f t="shared" si="0"/>
        <v>2644</v>
      </c>
      <c r="N10" s="60">
        <f t="shared" si="0"/>
        <v>1313</v>
      </c>
      <c r="O10" s="128">
        <f>SUM(I10:N10)</f>
        <v>22941</v>
      </c>
      <c r="P10" s="87">
        <f>SUM(O10,H10)</f>
        <v>27606</v>
      </c>
      <c r="Q10" s="17"/>
    </row>
    <row r="11" spans="3:16" s="61" customFormat="1" ht="30" customHeight="1">
      <c r="C11" s="62"/>
      <c r="D11" s="63" t="s">
        <v>38</v>
      </c>
      <c r="E11" s="64"/>
      <c r="F11" s="65">
        <f>SUM(F12:F16)</f>
        <v>106</v>
      </c>
      <c r="G11" s="65">
        <f>SUM(G12:G16)</f>
        <v>215</v>
      </c>
      <c r="H11" s="66">
        <f aca="true" t="shared" si="1" ref="H11:H74">SUM(F11:G11)</f>
        <v>321</v>
      </c>
      <c r="I11" s="135">
        <f aca="true" t="shared" si="2" ref="I11:N11">SUM(I12:I16)</f>
        <v>0</v>
      </c>
      <c r="J11" s="65">
        <f t="shared" si="2"/>
        <v>1914</v>
      </c>
      <c r="K11" s="65">
        <f t="shared" si="2"/>
        <v>1362</v>
      </c>
      <c r="L11" s="65">
        <f t="shared" si="2"/>
        <v>832</v>
      </c>
      <c r="M11" s="65">
        <f t="shared" si="2"/>
        <v>713</v>
      </c>
      <c r="N11" s="65">
        <f t="shared" si="2"/>
        <v>452</v>
      </c>
      <c r="O11" s="129">
        <f aca="true" t="shared" si="3" ref="O11:O74">SUM(I11:N11)</f>
        <v>5273</v>
      </c>
      <c r="P11" s="68">
        <f aca="true" t="shared" si="4" ref="P11:P74">SUM(O11,H11)</f>
        <v>5594</v>
      </c>
    </row>
    <row r="12" spans="3:16" s="61" customFormat="1" ht="30" customHeight="1">
      <c r="C12" s="62"/>
      <c r="D12" s="63"/>
      <c r="E12" s="69" t="s">
        <v>39</v>
      </c>
      <c r="F12" s="65">
        <v>0</v>
      </c>
      <c r="G12" s="65">
        <v>0</v>
      </c>
      <c r="H12" s="66">
        <f t="shared" si="1"/>
        <v>0</v>
      </c>
      <c r="I12" s="135">
        <v>0</v>
      </c>
      <c r="J12" s="65">
        <v>1044</v>
      </c>
      <c r="K12" s="65">
        <v>627</v>
      </c>
      <c r="L12" s="65">
        <v>275</v>
      </c>
      <c r="M12" s="65">
        <v>219</v>
      </c>
      <c r="N12" s="65">
        <v>115</v>
      </c>
      <c r="O12" s="129">
        <f t="shared" si="3"/>
        <v>2280</v>
      </c>
      <c r="P12" s="68">
        <f t="shared" si="4"/>
        <v>2280</v>
      </c>
    </row>
    <row r="13" spans="3:16" s="61" customFormat="1" ht="30" customHeight="1">
      <c r="C13" s="62"/>
      <c r="D13" s="63"/>
      <c r="E13" s="69" t="s">
        <v>40</v>
      </c>
      <c r="F13" s="65">
        <v>0</v>
      </c>
      <c r="G13" s="65">
        <v>0</v>
      </c>
      <c r="H13" s="66">
        <f t="shared" si="1"/>
        <v>0</v>
      </c>
      <c r="I13" s="135">
        <v>0</v>
      </c>
      <c r="J13" s="65">
        <v>4</v>
      </c>
      <c r="K13" s="65">
        <v>7</v>
      </c>
      <c r="L13" s="65">
        <v>11</v>
      </c>
      <c r="M13" s="65">
        <v>34</v>
      </c>
      <c r="N13" s="65">
        <v>39</v>
      </c>
      <c r="O13" s="129">
        <f t="shared" si="3"/>
        <v>95</v>
      </c>
      <c r="P13" s="68">
        <f t="shared" si="4"/>
        <v>95</v>
      </c>
    </row>
    <row r="14" spans="3:16" s="61" customFormat="1" ht="30" customHeight="1">
      <c r="C14" s="62"/>
      <c r="D14" s="63"/>
      <c r="E14" s="69" t="s">
        <v>41</v>
      </c>
      <c r="F14" s="65">
        <v>37</v>
      </c>
      <c r="G14" s="65">
        <v>87</v>
      </c>
      <c r="H14" s="66">
        <f t="shared" si="1"/>
        <v>124</v>
      </c>
      <c r="I14" s="135">
        <v>0</v>
      </c>
      <c r="J14" s="65">
        <v>193</v>
      </c>
      <c r="K14" s="65">
        <v>164</v>
      </c>
      <c r="L14" s="65">
        <v>111</v>
      </c>
      <c r="M14" s="65">
        <v>101</v>
      </c>
      <c r="N14" s="65">
        <v>87</v>
      </c>
      <c r="O14" s="129">
        <f t="shared" si="3"/>
        <v>656</v>
      </c>
      <c r="P14" s="68">
        <f t="shared" si="4"/>
        <v>780</v>
      </c>
    </row>
    <row r="15" spans="3:16" s="61" customFormat="1" ht="30" customHeight="1">
      <c r="C15" s="62"/>
      <c r="D15" s="63"/>
      <c r="E15" s="69" t="s">
        <v>42</v>
      </c>
      <c r="F15" s="65">
        <v>34</v>
      </c>
      <c r="G15" s="65">
        <v>58</v>
      </c>
      <c r="H15" s="66">
        <f t="shared" si="1"/>
        <v>92</v>
      </c>
      <c r="I15" s="135">
        <v>0</v>
      </c>
      <c r="J15" s="65">
        <v>155</v>
      </c>
      <c r="K15" s="65">
        <v>104</v>
      </c>
      <c r="L15" s="65">
        <v>102</v>
      </c>
      <c r="M15" s="65">
        <v>71</v>
      </c>
      <c r="N15" s="65">
        <v>42</v>
      </c>
      <c r="O15" s="129">
        <f t="shared" si="3"/>
        <v>474</v>
      </c>
      <c r="P15" s="68">
        <f t="shared" si="4"/>
        <v>566</v>
      </c>
    </row>
    <row r="16" spans="3:16" s="61" customFormat="1" ht="30" customHeight="1">
      <c r="C16" s="62"/>
      <c r="D16" s="63"/>
      <c r="E16" s="69" t="s">
        <v>43</v>
      </c>
      <c r="F16" s="65">
        <v>35</v>
      </c>
      <c r="G16" s="65">
        <v>70</v>
      </c>
      <c r="H16" s="66">
        <f t="shared" si="1"/>
        <v>105</v>
      </c>
      <c r="I16" s="135">
        <v>0</v>
      </c>
      <c r="J16" s="65">
        <v>518</v>
      </c>
      <c r="K16" s="65">
        <v>460</v>
      </c>
      <c r="L16" s="65">
        <v>333</v>
      </c>
      <c r="M16" s="65">
        <v>288</v>
      </c>
      <c r="N16" s="65">
        <v>169</v>
      </c>
      <c r="O16" s="129">
        <f t="shared" si="3"/>
        <v>1768</v>
      </c>
      <c r="P16" s="68">
        <f t="shared" si="4"/>
        <v>1873</v>
      </c>
    </row>
    <row r="17" spans="3:16" s="61" customFormat="1" ht="30" customHeight="1">
      <c r="C17" s="62"/>
      <c r="D17" s="70" t="s">
        <v>44</v>
      </c>
      <c r="E17" s="71"/>
      <c r="F17" s="65">
        <f>SUM(F18:F19)</f>
        <v>304</v>
      </c>
      <c r="G17" s="65">
        <f>SUM(G18:G19)</f>
        <v>343</v>
      </c>
      <c r="H17" s="66">
        <f t="shared" si="1"/>
        <v>647</v>
      </c>
      <c r="I17" s="135">
        <f aca="true" t="shared" si="5" ref="I17:N17">SUM(I18:I19)</f>
        <v>0</v>
      </c>
      <c r="J17" s="65">
        <f t="shared" si="5"/>
        <v>2126</v>
      </c>
      <c r="K17" s="65">
        <f t="shared" si="5"/>
        <v>1295</v>
      </c>
      <c r="L17" s="65">
        <f t="shared" si="5"/>
        <v>735</v>
      </c>
      <c r="M17" s="65">
        <f t="shared" si="5"/>
        <v>407</v>
      </c>
      <c r="N17" s="65">
        <f t="shared" si="5"/>
        <v>171</v>
      </c>
      <c r="O17" s="129">
        <f t="shared" si="3"/>
        <v>4734</v>
      </c>
      <c r="P17" s="68">
        <f t="shared" si="4"/>
        <v>5381</v>
      </c>
    </row>
    <row r="18" spans="3:16" s="61" customFormat="1" ht="30" customHeight="1">
      <c r="C18" s="62"/>
      <c r="D18" s="63"/>
      <c r="E18" s="69" t="s">
        <v>45</v>
      </c>
      <c r="F18" s="65">
        <v>0</v>
      </c>
      <c r="G18" s="65">
        <v>0</v>
      </c>
      <c r="H18" s="66">
        <f t="shared" si="1"/>
        <v>0</v>
      </c>
      <c r="I18" s="135">
        <v>0</v>
      </c>
      <c r="J18" s="65">
        <v>1502</v>
      </c>
      <c r="K18" s="65">
        <v>916</v>
      </c>
      <c r="L18" s="65">
        <f>528+1</f>
        <v>529</v>
      </c>
      <c r="M18" s="65">
        <v>327</v>
      </c>
      <c r="N18" s="65">
        <v>140</v>
      </c>
      <c r="O18" s="129">
        <f t="shared" si="3"/>
        <v>3414</v>
      </c>
      <c r="P18" s="68">
        <f t="shared" si="4"/>
        <v>3414</v>
      </c>
    </row>
    <row r="19" spans="3:16" s="61" customFormat="1" ht="30" customHeight="1">
      <c r="C19" s="62"/>
      <c r="D19" s="63"/>
      <c r="E19" s="69" t="s">
        <v>46</v>
      </c>
      <c r="F19" s="65">
        <v>304</v>
      </c>
      <c r="G19" s="65">
        <v>343</v>
      </c>
      <c r="H19" s="66">
        <f t="shared" si="1"/>
        <v>647</v>
      </c>
      <c r="I19" s="135">
        <v>0</v>
      </c>
      <c r="J19" s="65">
        <v>624</v>
      </c>
      <c r="K19" s="65">
        <v>379</v>
      </c>
      <c r="L19" s="65">
        <v>206</v>
      </c>
      <c r="M19" s="65">
        <v>80</v>
      </c>
      <c r="N19" s="65">
        <v>31</v>
      </c>
      <c r="O19" s="129">
        <f t="shared" si="3"/>
        <v>1320</v>
      </c>
      <c r="P19" s="68">
        <f t="shared" si="4"/>
        <v>1967</v>
      </c>
    </row>
    <row r="20" spans="3:16" s="61" customFormat="1" ht="30" customHeight="1">
      <c r="C20" s="62"/>
      <c r="D20" s="70" t="s">
        <v>47</v>
      </c>
      <c r="E20" s="71"/>
      <c r="F20" s="65">
        <f>SUM(F21:F24)</f>
        <v>6</v>
      </c>
      <c r="G20" s="65">
        <f>SUM(G21:G24)</f>
        <v>15</v>
      </c>
      <c r="H20" s="66">
        <f t="shared" si="1"/>
        <v>21</v>
      </c>
      <c r="I20" s="135">
        <f aca="true" t="shared" si="6" ref="I20:N20">SUM(I21:I24)</f>
        <v>0</v>
      </c>
      <c r="J20" s="65">
        <f t="shared" si="6"/>
        <v>188</v>
      </c>
      <c r="K20" s="65">
        <f t="shared" si="6"/>
        <v>159</v>
      </c>
      <c r="L20" s="65">
        <f t="shared" si="6"/>
        <v>227</v>
      </c>
      <c r="M20" s="65">
        <f t="shared" si="6"/>
        <v>155</v>
      </c>
      <c r="N20" s="65">
        <f t="shared" si="6"/>
        <v>66</v>
      </c>
      <c r="O20" s="129">
        <f t="shared" si="3"/>
        <v>795</v>
      </c>
      <c r="P20" s="68">
        <f t="shared" si="4"/>
        <v>816</v>
      </c>
    </row>
    <row r="21" spans="3:16" s="61" customFormat="1" ht="30" customHeight="1">
      <c r="C21" s="62"/>
      <c r="D21" s="63"/>
      <c r="E21" s="69" t="s">
        <v>48</v>
      </c>
      <c r="F21" s="65">
        <v>6</v>
      </c>
      <c r="G21" s="65">
        <v>13</v>
      </c>
      <c r="H21" s="66">
        <f t="shared" si="1"/>
        <v>19</v>
      </c>
      <c r="I21" s="135">
        <v>0</v>
      </c>
      <c r="J21" s="65">
        <v>153</v>
      </c>
      <c r="K21" s="65">
        <v>134</v>
      </c>
      <c r="L21" s="65">
        <v>202</v>
      </c>
      <c r="M21" s="65">
        <v>144</v>
      </c>
      <c r="N21" s="65">
        <v>60</v>
      </c>
      <c r="O21" s="129">
        <f t="shared" si="3"/>
        <v>693</v>
      </c>
      <c r="P21" s="68">
        <f t="shared" si="4"/>
        <v>712</v>
      </c>
    </row>
    <row r="22" spans="3:16" s="61" customFormat="1" ht="30" customHeight="1">
      <c r="C22" s="62"/>
      <c r="D22" s="63"/>
      <c r="E22" s="72" t="s">
        <v>49</v>
      </c>
      <c r="F22" s="65">
        <v>0</v>
      </c>
      <c r="G22" s="65">
        <v>2</v>
      </c>
      <c r="H22" s="66">
        <f t="shared" si="1"/>
        <v>2</v>
      </c>
      <c r="I22" s="135">
        <v>0</v>
      </c>
      <c r="J22" s="65">
        <v>35</v>
      </c>
      <c r="K22" s="65">
        <v>25</v>
      </c>
      <c r="L22" s="65">
        <v>25</v>
      </c>
      <c r="M22" s="65">
        <v>11</v>
      </c>
      <c r="N22" s="65">
        <v>6</v>
      </c>
      <c r="O22" s="129">
        <f t="shared" si="3"/>
        <v>102</v>
      </c>
      <c r="P22" s="68">
        <f t="shared" si="4"/>
        <v>104</v>
      </c>
    </row>
    <row r="23" spans="3:16" s="61" customFormat="1" ht="30" customHeight="1">
      <c r="C23" s="62"/>
      <c r="D23" s="63"/>
      <c r="E23" s="72" t="s">
        <v>50</v>
      </c>
      <c r="F23" s="65">
        <v>0</v>
      </c>
      <c r="G23" s="65">
        <v>0</v>
      </c>
      <c r="H23" s="66">
        <f t="shared" si="1"/>
        <v>0</v>
      </c>
      <c r="I23" s="13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29">
        <f t="shared" si="3"/>
        <v>0</v>
      </c>
      <c r="P23" s="68">
        <f t="shared" si="4"/>
        <v>0</v>
      </c>
    </row>
    <row r="24" spans="3:16" s="61" customFormat="1" ht="30" customHeight="1">
      <c r="C24" s="62"/>
      <c r="D24" s="73"/>
      <c r="E24" s="72" t="s">
        <v>77</v>
      </c>
      <c r="F24" s="65">
        <v>0</v>
      </c>
      <c r="G24" s="65">
        <v>0</v>
      </c>
      <c r="H24" s="66">
        <f t="shared" si="1"/>
        <v>0</v>
      </c>
      <c r="I24" s="13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129">
        <f t="shared" si="3"/>
        <v>0</v>
      </c>
      <c r="P24" s="68">
        <f t="shared" si="4"/>
        <v>0</v>
      </c>
    </row>
    <row r="25" spans="3:16" s="61" customFormat="1" ht="30" customHeight="1">
      <c r="C25" s="62"/>
      <c r="D25" s="70" t="s">
        <v>51</v>
      </c>
      <c r="E25" s="71"/>
      <c r="F25" s="65">
        <f>SUM(F26:F28)</f>
        <v>657</v>
      </c>
      <c r="G25" s="65">
        <f>SUM(G26:G28)</f>
        <v>933</v>
      </c>
      <c r="H25" s="66">
        <f t="shared" si="1"/>
        <v>1590</v>
      </c>
      <c r="I25" s="135">
        <f aca="true" t="shared" si="7" ref="I25:N25">SUM(I26:I28)</f>
        <v>0</v>
      </c>
      <c r="J25" s="65">
        <f>SUM(J26:J28)</f>
        <v>1488</v>
      </c>
      <c r="K25" s="65">
        <f t="shared" si="7"/>
        <v>1368</v>
      </c>
      <c r="L25" s="65">
        <f t="shared" si="7"/>
        <v>857</v>
      </c>
      <c r="M25" s="65">
        <f t="shared" si="7"/>
        <v>575</v>
      </c>
      <c r="N25" s="65">
        <f t="shared" si="7"/>
        <v>267</v>
      </c>
      <c r="O25" s="129">
        <f t="shared" si="3"/>
        <v>4555</v>
      </c>
      <c r="P25" s="68">
        <f t="shared" si="4"/>
        <v>6145</v>
      </c>
    </row>
    <row r="26" spans="3:16" s="61" customFormat="1" ht="30" customHeight="1">
      <c r="C26" s="62"/>
      <c r="D26" s="63"/>
      <c r="E26" s="72" t="s">
        <v>52</v>
      </c>
      <c r="F26" s="65">
        <v>599</v>
      </c>
      <c r="G26" s="65">
        <v>897</v>
      </c>
      <c r="H26" s="66">
        <f t="shared" si="1"/>
        <v>1496</v>
      </c>
      <c r="I26" s="135">
        <v>0</v>
      </c>
      <c r="J26" s="65">
        <v>1434</v>
      </c>
      <c r="K26" s="65">
        <v>1335</v>
      </c>
      <c r="L26" s="65">
        <f>835+1</f>
        <v>836</v>
      </c>
      <c r="M26" s="65">
        <v>565</v>
      </c>
      <c r="N26" s="65">
        <v>262</v>
      </c>
      <c r="O26" s="129">
        <f t="shared" si="3"/>
        <v>4432</v>
      </c>
      <c r="P26" s="68">
        <f t="shared" si="4"/>
        <v>5928</v>
      </c>
    </row>
    <row r="27" spans="3:16" s="61" customFormat="1" ht="30" customHeight="1">
      <c r="C27" s="62"/>
      <c r="D27" s="63"/>
      <c r="E27" s="72" t="s">
        <v>53</v>
      </c>
      <c r="F27" s="65">
        <v>23</v>
      </c>
      <c r="G27" s="65">
        <v>18</v>
      </c>
      <c r="H27" s="66">
        <f t="shared" si="1"/>
        <v>41</v>
      </c>
      <c r="I27" s="135">
        <v>0</v>
      </c>
      <c r="J27" s="65">
        <v>24</v>
      </c>
      <c r="K27" s="65">
        <v>16</v>
      </c>
      <c r="L27" s="65">
        <v>11</v>
      </c>
      <c r="M27" s="65">
        <v>8</v>
      </c>
      <c r="N27" s="65">
        <v>1</v>
      </c>
      <c r="O27" s="129">
        <f t="shared" si="3"/>
        <v>60</v>
      </c>
      <c r="P27" s="68">
        <f t="shared" si="4"/>
        <v>101</v>
      </c>
    </row>
    <row r="28" spans="3:16" s="61" customFormat="1" ht="30" customHeight="1">
      <c r="C28" s="62"/>
      <c r="D28" s="63"/>
      <c r="E28" s="72" t="s">
        <v>54</v>
      </c>
      <c r="F28" s="65">
        <v>35</v>
      </c>
      <c r="G28" s="65">
        <v>18</v>
      </c>
      <c r="H28" s="66">
        <f t="shared" si="1"/>
        <v>53</v>
      </c>
      <c r="I28" s="135">
        <v>0</v>
      </c>
      <c r="J28" s="65">
        <v>30</v>
      </c>
      <c r="K28" s="65">
        <v>17</v>
      </c>
      <c r="L28" s="65">
        <v>10</v>
      </c>
      <c r="M28" s="65">
        <v>2</v>
      </c>
      <c r="N28" s="65">
        <v>4</v>
      </c>
      <c r="O28" s="129">
        <f t="shared" si="3"/>
        <v>63</v>
      </c>
      <c r="P28" s="68">
        <f t="shared" si="4"/>
        <v>116</v>
      </c>
    </row>
    <row r="29" spans="3:16" s="61" customFormat="1" ht="30" customHeight="1">
      <c r="C29" s="62"/>
      <c r="D29" s="74" t="s">
        <v>55</v>
      </c>
      <c r="E29" s="75"/>
      <c r="F29" s="65">
        <v>22</v>
      </c>
      <c r="G29" s="65">
        <v>15</v>
      </c>
      <c r="H29" s="66">
        <f t="shared" si="1"/>
        <v>37</v>
      </c>
      <c r="I29" s="135">
        <v>0</v>
      </c>
      <c r="J29" s="65">
        <v>90</v>
      </c>
      <c r="K29" s="65">
        <v>55</v>
      </c>
      <c r="L29" s="65">
        <v>51</v>
      </c>
      <c r="M29" s="65">
        <v>69</v>
      </c>
      <c r="N29" s="65">
        <v>29</v>
      </c>
      <c r="O29" s="129">
        <f t="shared" si="3"/>
        <v>294</v>
      </c>
      <c r="P29" s="68">
        <f t="shared" si="4"/>
        <v>331</v>
      </c>
    </row>
    <row r="30" spans="3:16" s="61" customFormat="1" ht="30" customHeight="1" thickBot="1">
      <c r="C30" s="76"/>
      <c r="D30" s="77" t="s">
        <v>56</v>
      </c>
      <c r="E30" s="78"/>
      <c r="F30" s="79">
        <v>873</v>
      </c>
      <c r="G30" s="79">
        <v>1176</v>
      </c>
      <c r="H30" s="80">
        <f t="shared" si="1"/>
        <v>2049</v>
      </c>
      <c r="I30" s="136">
        <v>0</v>
      </c>
      <c r="J30" s="79">
        <v>3206</v>
      </c>
      <c r="K30" s="79">
        <v>1927</v>
      </c>
      <c r="L30" s="79">
        <f>1103+1</f>
        <v>1104</v>
      </c>
      <c r="M30" s="79">
        <v>725</v>
      </c>
      <c r="N30" s="79">
        <v>328</v>
      </c>
      <c r="O30" s="130">
        <f t="shared" si="3"/>
        <v>7290</v>
      </c>
      <c r="P30" s="82">
        <f t="shared" si="4"/>
        <v>9339</v>
      </c>
    </row>
    <row r="31" spans="3:16" s="61" customFormat="1" ht="30" customHeight="1">
      <c r="C31" s="59" t="s">
        <v>57</v>
      </c>
      <c r="D31" s="83"/>
      <c r="E31" s="84"/>
      <c r="F31" s="60">
        <f>SUM(F32:F40)</f>
        <v>14</v>
      </c>
      <c r="G31" s="60">
        <f>SUM(G32:G40)</f>
        <v>9</v>
      </c>
      <c r="H31" s="85">
        <f t="shared" si="1"/>
        <v>23</v>
      </c>
      <c r="I31" s="134">
        <f aca="true" t="shared" si="8" ref="I31:N31">SUM(I32:I40)</f>
        <v>0</v>
      </c>
      <c r="J31" s="60">
        <f t="shared" si="8"/>
        <v>1183</v>
      </c>
      <c r="K31" s="60">
        <f t="shared" si="8"/>
        <v>867</v>
      </c>
      <c r="L31" s="60">
        <f t="shared" si="8"/>
        <v>659</v>
      </c>
      <c r="M31" s="60">
        <f t="shared" si="8"/>
        <v>550</v>
      </c>
      <c r="N31" s="60">
        <f t="shared" si="8"/>
        <v>345</v>
      </c>
      <c r="O31" s="128">
        <f t="shared" si="3"/>
        <v>3604</v>
      </c>
      <c r="P31" s="87">
        <f t="shared" si="4"/>
        <v>3627</v>
      </c>
    </row>
    <row r="32" spans="3:16" s="61" customFormat="1" ht="30" customHeight="1">
      <c r="C32" s="88"/>
      <c r="D32" s="74" t="s">
        <v>58</v>
      </c>
      <c r="E32" s="75"/>
      <c r="F32" s="89">
        <v>0</v>
      </c>
      <c r="G32" s="89">
        <v>0</v>
      </c>
      <c r="H32" s="90">
        <f t="shared" si="1"/>
        <v>0</v>
      </c>
      <c r="I32" s="137">
        <v>0</v>
      </c>
      <c r="J32" s="89">
        <v>174</v>
      </c>
      <c r="K32" s="89">
        <v>172</v>
      </c>
      <c r="L32" s="89">
        <v>99</v>
      </c>
      <c r="M32" s="89">
        <v>65</v>
      </c>
      <c r="N32" s="89">
        <v>26</v>
      </c>
      <c r="O32" s="131">
        <f t="shared" si="3"/>
        <v>536</v>
      </c>
      <c r="P32" s="92">
        <f t="shared" si="4"/>
        <v>536</v>
      </c>
    </row>
    <row r="33" spans="3:16" s="61" customFormat="1" ht="30" customHeight="1">
      <c r="C33" s="62"/>
      <c r="D33" s="74" t="s">
        <v>59</v>
      </c>
      <c r="E33" s="75"/>
      <c r="F33" s="65">
        <v>0</v>
      </c>
      <c r="G33" s="65">
        <v>0</v>
      </c>
      <c r="H33" s="66">
        <f t="shared" si="1"/>
        <v>0</v>
      </c>
      <c r="I33" s="137">
        <v>0</v>
      </c>
      <c r="J33" s="65">
        <v>1</v>
      </c>
      <c r="K33" s="65">
        <v>0</v>
      </c>
      <c r="L33" s="65">
        <v>0</v>
      </c>
      <c r="M33" s="65">
        <v>0</v>
      </c>
      <c r="N33" s="65">
        <v>0</v>
      </c>
      <c r="O33" s="129">
        <f t="shared" si="3"/>
        <v>1</v>
      </c>
      <c r="P33" s="68">
        <f t="shared" si="4"/>
        <v>1</v>
      </c>
    </row>
    <row r="34" spans="3:16" s="61" customFormat="1" ht="30" customHeight="1">
      <c r="C34" s="62"/>
      <c r="D34" s="74" t="s">
        <v>74</v>
      </c>
      <c r="E34" s="75"/>
      <c r="F34" s="65">
        <v>0</v>
      </c>
      <c r="G34" s="65">
        <v>0</v>
      </c>
      <c r="H34" s="66">
        <f t="shared" si="1"/>
        <v>0</v>
      </c>
      <c r="I34" s="137">
        <v>0</v>
      </c>
      <c r="J34" s="65">
        <v>782</v>
      </c>
      <c r="K34" s="65">
        <v>492</v>
      </c>
      <c r="L34" s="65">
        <v>255</v>
      </c>
      <c r="M34" s="65">
        <v>115</v>
      </c>
      <c r="N34" s="65">
        <v>52</v>
      </c>
      <c r="O34" s="129">
        <f t="shared" si="3"/>
        <v>1696</v>
      </c>
      <c r="P34" s="68">
        <f t="shared" si="4"/>
        <v>1696</v>
      </c>
    </row>
    <row r="35" spans="3:16" s="61" customFormat="1" ht="30" customHeight="1">
      <c r="C35" s="62"/>
      <c r="D35" s="74" t="s">
        <v>60</v>
      </c>
      <c r="E35" s="75"/>
      <c r="F35" s="65">
        <v>1</v>
      </c>
      <c r="G35" s="65">
        <v>0</v>
      </c>
      <c r="H35" s="66">
        <f t="shared" si="1"/>
        <v>1</v>
      </c>
      <c r="I35" s="135">
        <v>0</v>
      </c>
      <c r="J35" s="65">
        <v>41</v>
      </c>
      <c r="K35" s="65">
        <v>36</v>
      </c>
      <c r="L35" s="65">
        <v>41</v>
      </c>
      <c r="M35" s="65">
        <v>43</v>
      </c>
      <c r="N35" s="65">
        <v>18</v>
      </c>
      <c r="O35" s="129">
        <f t="shared" si="3"/>
        <v>179</v>
      </c>
      <c r="P35" s="68">
        <f t="shared" si="4"/>
        <v>180</v>
      </c>
    </row>
    <row r="36" spans="3:16" s="61" customFormat="1" ht="30" customHeight="1">
      <c r="C36" s="62"/>
      <c r="D36" s="74" t="s">
        <v>61</v>
      </c>
      <c r="E36" s="75"/>
      <c r="F36" s="65">
        <v>13</v>
      </c>
      <c r="G36" s="65">
        <v>9</v>
      </c>
      <c r="H36" s="66">
        <f t="shared" si="1"/>
        <v>22</v>
      </c>
      <c r="I36" s="135">
        <v>0</v>
      </c>
      <c r="J36" s="65">
        <v>112</v>
      </c>
      <c r="K36" s="65">
        <v>69</v>
      </c>
      <c r="L36" s="65">
        <v>52</v>
      </c>
      <c r="M36" s="65">
        <v>42</v>
      </c>
      <c r="N36" s="65">
        <v>10</v>
      </c>
      <c r="O36" s="129">
        <f t="shared" si="3"/>
        <v>285</v>
      </c>
      <c r="P36" s="68">
        <f t="shared" si="4"/>
        <v>307</v>
      </c>
    </row>
    <row r="37" spans="3:16" s="61" customFormat="1" ht="30" customHeight="1">
      <c r="C37" s="62"/>
      <c r="D37" s="74" t="s">
        <v>62</v>
      </c>
      <c r="E37" s="75"/>
      <c r="F37" s="65">
        <v>0</v>
      </c>
      <c r="G37" s="65">
        <v>0</v>
      </c>
      <c r="H37" s="66">
        <f t="shared" si="1"/>
        <v>0</v>
      </c>
      <c r="I37" s="137">
        <v>0</v>
      </c>
      <c r="J37" s="65">
        <v>72</v>
      </c>
      <c r="K37" s="65">
        <v>94</v>
      </c>
      <c r="L37" s="65">
        <v>129</v>
      </c>
      <c r="M37" s="65">
        <v>54</v>
      </c>
      <c r="N37" s="65">
        <v>36</v>
      </c>
      <c r="O37" s="129">
        <f t="shared" si="3"/>
        <v>385</v>
      </c>
      <c r="P37" s="68">
        <f t="shared" si="4"/>
        <v>385</v>
      </c>
    </row>
    <row r="38" spans="3:16" s="61" customFormat="1" ht="30" customHeight="1">
      <c r="C38" s="62"/>
      <c r="D38" s="74" t="s">
        <v>63</v>
      </c>
      <c r="E38" s="75"/>
      <c r="F38" s="65">
        <v>0</v>
      </c>
      <c r="G38" s="65">
        <v>0</v>
      </c>
      <c r="H38" s="66">
        <f t="shared" si="1"/>
        <v>0</v>
      </c>
      <c r="I38" s="137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129">
        <f t="shared" si="3"/>
        <v>0</v>
      </c>
      <c r="P38" s="68">
        <f t="shared" si="4"/>
        <v>0</v>
      </c>
    </row>
    <row r="39" spans="3:16" s="61" customFormat="1" ht="30" customHeight="1">
      <c r="C39" s="62"/>
      <c r="D39" s="201" t="s">
        <v>64</v>
      </c>
      <c r="E39" s="202"/>
      <c r="F39" s="65">
        <v>0</v>
      </c>
      <c r="G39" s="65">
        <v>0</v>
      </c>
      <c r="H39" s="66">
        <f t="shared" si="1"/>
        <v>0</v>
      </c>
      <c r="I39" s="137">
        <v>0</v>
      </c>
      <c r="J39" s="65">
        <v>1</v>
      </c>
      <c r="K39" s="65">
        <v>4</v>
      </c>
      <c r="L39" s="65">
        <v>83</v>
      </c>
      <c r="M39" s="65">
        <v>231</v>
      </c>
      <c r="N39" s="65">
        <v>203</v>
      </c>
      <c r="O39" s="129">
        <f t="shared" si="3"/>
        <v>522</v>
      </c>
      <c r="P39" s="68">
        <f t="shared" si="4"/>
        <v>522</v>
      </c>
    </row>
    <row r="40" spans="3:16" s="61" customFormat="1" ht="30" customHeight="1" thickBot="1">
      <c r="C40" s="76"/>
      <c r="D40" s="203" t="s">
        <v>65</v>
      </c>
      <c r="E40" s="204"/>
      <c r="F40" s="93">
        <v>0</v>
      </c>
      <c r="G40" s="93">
        <v>0</v>
      </c>
      <c r="H40" s="94">
        <f t="shared" si="1"/>
        <v>0</v>
      </c>
      <c r="I40" s="138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132">
        <f t="shared" si="3"/>
        <v>0</v>
      </c>
      <c r="P40" s="96">
        <f t="shared" si="4"/>
        <v>0</v>
      </c>
    </row>
    <row r="41" spans="3:16" s="61" customFormat="1" ht="30" customHeight="1">
      <c r="C41" s="59" t="s">
        <v>66</v>
      </c>
      <c r="D41" s="83"/>
      <c r="E41" s="84"/>
      <c r="F41" s="60">
        <f>SUM(F42:F45)</f>
        <v>0</v>
      </c>
      <c r="G41" s="60">
        <f>SUM(G42:G45)</f>
        <v>0</v>
      </c>
      <c r="H41" s="85">
        <f t="shared" si="1"/>
        <v>0</v>
      </c>
      <c r="I41" s="139">
        <v>0</v>
      </c>
      <c r="J41" s="60">
        <f>SUM(J42:J45)</f>
        <v>161</v>
      </c>
      <c r="K41" s="60">
        <f>SUM(K42:K45)</f>
        <v>176</v>
      </c>
      <c r="L41" s="60">
        <f>SUM(L42:L45)</f>
        <v>420</v>
      </c>
      <c r="M41" s="60">
        <f>SUM(M42:M45)</f>
        <v>930</v>
      </c>
      <c r="N41" s="60">
        <f>SUM(N42:N45)</f>
        <v>595</v>
      </c>
      <c r="O41" s="128">
        <f t="shared" si="3"/>
        <v>2282</v>
      </c>
      <c r="P41" s="87">
        <f t="shared" si="4"/>
        <v>2282</v>
      </c>
    </row>
    <row r="42" spans="3:16" s="61" customFormat="1" ht="30" customHeight="1">
      <c r="C42" s="62"/>
      <c r="D42" s="74" t="s">
        <v>67</v>
      </c>
      <c r="E42" s="75"/>
      <c r="F42" s="65">
        <v>0</v>
      </c>
      <c r="G42" s="65">
        <v>0</v>
      </c>
      <c r="H42" s="66">
        <f t="shared" si="1"/>
        <v>0</v>
      </c>
      <c r="I42" s="137">
        <v>0</v>
      </c>
      <c r="J42" s="65">
        <v>7</v>
      </c>
      <c r="K42" s="65">
        <v>11</v>
      </c>
      <c r="L42" s="65">
        <v>187</v>
      </c>
      <c r="M42" s="65">
        <v>513</v>
      </c>
      <c r="N42" s="65">
        <v>365</v>
      </c>
      <c r="O42" s="129">
        <f t="shared" si="3"/>
        <v>1083</v>
      </c>
      <c r="P42" s="68">
        <f t="shared" si="4"/>
        <v>1083</v>
      </c>
    </row>
    <row r="43" spans="3:16" s="61" customFormat="1" ht="30" customHeight="1">
      <c r="C43" s="62"/>
      <c r="D43" s="74" t="s">
        <v>68</v>
      </c>
      <c r="E43" s="75"/>
      <c r="F43" s="65">
        <v>0</v>
      </c>
      <c r="G43" s="65">
        <v>0</v>
      </c>
      <c r="H43" s="66">
        <f t="shared" si="1"/>
        <v>0</v>
      </c>
      <c r="I43" s="137">
        <v>0</v>
      </c>
      <c r="J43" s="65">
        <v>139</v>
      </c>
      <c r="K43" s="65">
        <v>148</v>
      </c>
      <c r="L43" s="65">
        <v>183</v>
      </c>
      <c r="M43" s="65">
        <v>221</v>
      </c>
      <c r="N43" s="65">
        <v>113</v>
      </c>
      <c r="O43" s="129">
        <f t="shared" si="3"/>
        <v>804</v>
      </c>
      <c r="P43" s="68">
        <f t="shared" si="4"/>
        <v>804</v>
      </c>
    </row>
    <row r="44" spans="3:16" s="61" customFormat="1" ht="30" customHeight="1">
      <c r="C44" s="62"/>
      <c r="D44" s="74" t="s">
        <v>69</v>
      </c>
      <c r="E44" s="75"/>
      <c r="F44" s="146">
        <v>0</v>
      </c>
      <c r="G44" s="146">
        <v>0</v>
      </c>
      <c r="H44" s="147">
        <f t="shared" si="1"/>
        <v>0</v>
      </c>
      <c r="I44" s="148">
        <v>0</v>
      </c>
      <c r="J44" s="146">
        <v>6</v>
      </c>
      <c r="K44" s="146">
        <v>5</v>
      </c>
      <c r="L44" s="146">
        <v>40</v>
      </c>
      <c r="M44" s="146">
        <v>167</v>
      </c>
      <c r="N44" s="146">
        <v>100</v>
      </c>
      <c r="O44" s="149">
        <f t="shared" si="3"/>
        <v>318</v>
      </c>
      <c r="P44" s="150">
        <f t="shared" si="4"/>
        <v>318</v>
      </c>
    </row>
    <row r="45" spans="3:16" s="61" customFormat="1" ht="30" customHeight="1" thickBot="1">
      <c r="C45" s="76"/>
      <c r="D45" s="77" t="s">
        <v>78</v>
      </c>
      <c r="E45" s="78"/>
      <c r="F45" s="79">
        <v>0</v>
      </c>
      <c r="G45" s="79">
        <v>0</v>
      </c>
      <c r="H45" s="80">
        <f t="shared" si="1"/>
        <v>0</v>
      </c>
      <c r="I45" s="140">
        <v>0</v>
      </c>
      <c r="J45" s="79">
        <v>9</v>
      </c>
      <c r="K45" s="79">
        <v>12</v>
      </c>
      <c r="L45" s="79">
        <v>10</v>
      </c>
      <c r="M45" s="79">
        <v>29</v>
      </c>
      <c r="N45" s="79">
        <v>17</v>
      </c>
      <c r="O45" s="130">
        <f t="shared" si="3"/>
        <v>77</v>
      </c>
      <c r="P45" s="82">
        <f t="shared" si="4"/>
        <v>77</v>
      </c>
    </row>
    <row r="46" spans="3:16" s="61" customFormat="1" ht="30" customHeight="1" thickBot="1">
      <c r="C46" s="205" t="s">
        <v>70</v>
      </c>
      <c r="D46" s="206"/>
      <c r="E46" s="207"/>
      <c r="F46" s="99">
        <f>SUM(F10,F31,F41)</f>
        <v>1982</v>
      </c>
      <c r="G46" s="99">
        <f>SUM(G10,G31,G41)</f>
        <v>2706</v>
      </c>
      <c r="H46" s="101">
        <f t="shared" si="1"/>
        <v>4688</v>
      </c>
      <c r="I46" s="141">
        <f aca="true" t="shared" si="9" ref="I46:N46">SUM(I10,I31,I41)</f>
        <v>0</v>
      </c>
      <c r="J46" s="99">
        <f t="shared" si="9"/>
        <v>10356</v>
      </c>
      <c r="K46" s="99">
        <f t="shared" si="9"/>
        <v>7209</v>
      </c>
      <c r="L46" s="99">
        <f t="shared" si="9"/>
        <v>4885</v>
      </c>
      <c r="M46" s="99">
        <f t="shared" si="9"/>
        <v>4124</v>
      </c>
      <c r="N46" s="99">
        <f t="shared" si="9"/>
        <v>2253</v>
      </c>
      <c r="O46" s="133">
        <f>SUM(I46:N46)</f>
        <v>28827</v>
      </c>
      <c r="P46" s="103">
        <f t="shared" si="4"/>
        <v>33515</v>
      </c>
    </row>
    <row r="47" spans="3:17" s="61" customFormat="1" ht="30" customHeight="1" thickBot="1" thickTop="1">
      <c r="C47" s="100" t="s">
        <v>71</v>
      </c>
      <c r="D47" s="55"/>
      <c r="E47" s="55"/>
      <c r="F47" s="56"/>
      <c r="G47" s="56"/>
      <c r="H47" s="56">
        <f t="shared" si="1"/>
        <v>0</v>
      </c>
      <c r="I47" s="56"/>
      <c r="J47" s="56"/>
      <c r="K47" s="56"/>
      <c r="L47" s="56"/>
      <c r="M47" s="56"/>
      <c r="N47" s="56"/>
      <c r="O47" s="56">
        <f t="shared" si="3"/>
        <v>0</v>
      </c>
      <c r="P47" s="142">
        <f t="shared" si="4"/>
        <v>0</v>
      </c>
      <c r="Q47" s="17"/>
    </row>
    <row r="48" spans="3:17" s="61" customFormat="1" ht="30" customHeight="1">
      <c r="C48" s="59" t="s">
        <v>37</v>
      </c>
      <c r="D48" s="53"/>
      <c r="E48" s="54"/>
      <c r="F48" s="60">
        <f>SUM(F49,F55,F58,F63,F67,F68)</f>
        <v>1762171</v>
      </c>
      <c r="G48" s="60">
        <f>SUM(G49,G55,G58,G63,G67,G68)</f>
        <v>3442077</v>
      </c>
      <c r="H48" s="85">
        <f t="shared" si="1"/>
        <v>5204248</v>
      </c>
      <c r="I48" s="86">
        <f aca="true" t="shared" si="10" ref="I48:N48">SUM(I49,I55,I58,I63,I67,I68)</f>
        <v>0</v>
      </c>
      <c r="J48" s="60">
        <f t="shared" si="10"/>
        <v>26637842</v>
      </c>
      <c r="K48" s="60">
        <f t="shared" si="10"/>
        <v>21349210</v>
      </c>
      <c r="L48" s="60">
        <f t="shared" si="10"/>
        <v>18002478</v>
      </c>
      <c r="M48" s="60">
        <f t="shared" si="10"/>
        <v>14965365</v>
      </c>
      <c r="N48" s="60">
        <f t="shared" si="10"/>
        <v>8266322</v>
      </c>
      <c r="O48" s="128">
        <f t="shared" si="3"/>
        <v>89221217</v>
      </c>
      <c r="P48" s="87">
        <f t="shared" si="4"/>
        <v>94425465</v>
      </c>
      <c r="Q48" s="17"/>
    </row>
    <row r="49" spans="3:16" s="61" customFormat="1" ht="30" customHeight="1">
      <c r="C49" s="62"/>
      <c r="D49" s="63" t="s">
        <v>38</v>
      </c>
      <c r="E49" s="64"/>
      <c r="F49" s="65">
        <f>SUM(F50:F54)</f>
        <v>208380</v>
      </c>
      <c r="G49" s="65">
        <f>SUM(G50:G54)</f>
        <v>599159</v>
      </c>
      <c r="H49" s="66">
        <f t="shared" si="1"/>
        <v>807539</v>
      </c>
      <c r="I49" s="67">
        <f aca="true" t="shared" si="11" ref="I49:N49">SUM(I50:I54)</f>
        <v>0</v>
      </c>
      <c r="J49" s="65">
        <f t="shared" si="11"/>
        <v>4979398</v>
      </c>
      <c r="K49" s="65">
        <f t="shared" si="11"/>
        <v>3975540</v>
      </c>
      <c r="L49" s="65">
        <f t="shared" si="11"/>
        <v>2811658</v>
      </c>
      <c r="M49" s="65">
        <f t="shared" si="11"/>
        <v>3164303</v>
      </c>
      <c r="N49" s="65">
        <f t="shared" si="11"/>
        <v>2487460</v>
      </c>
      <c r="O49" s="129">
        <f t="shared" si="3"/>
        <v>17418359</v>
      </c>
      <c r="P49" s="68">
        <f t="shared" si="4"/>
        <v>18225898</v>
      </c>
    </row>
    <row r="50" spans="3:16" s="61" customFormat="1" ht="30" customHeight="1">
      <c r="C50" s="62"/>
      <c r="D50" s="63"/>
      <c r="E50" s="69" t="s">
        <v>39</v>
      </c>
      <c r="F50" s="65">
        <v>0</v>
      </c>
      <c r="G50" s="65">
        <v>0</v>
      </c>
      <c r="H50" s="66">
        <f t="shared" si="1"/>
        <v>0</v>
      </c>
      <c r="I50" s="67">
        <v>0</v>
      </c>
      <c r="J50" s="65">
        <v>3161777</v>
      </c>
      <c r="K50" s="65">
        <v>2466864</v>
      </c>
      <c r="L50" s="65">
        <v>1616718</v>
      </c>
      <c r="M50" s="65">
        <v>1943211</v>
      </c>
      <c r="N50" s="65">
        <v>1407581</v>
      </c>
      <c r="O50" s="129">
        <f t="shared" si="3"/>
        <v>10596151</v>
      </c>
      <c r="P50" s="68">
        <f t="shared" si="4"/>
        <v>10596151</v>
      </c>
    </row>
    <row r="51" spans="3:16" s="61" customFormat="1" ht="30" customHeight="1">
      <c r="C51" s="62"/>
      <c r="D51" s="63"/>
      <c r="E51" s="69" t="s">
        <v>40</v>
      </c>
      <c r="F51" s="65">
        <v>0</v>
      </c>
      <c r="G51" s="65">
        <v>0</v>
      </c>
      <c r="H51" s="66">
        <f t="shared" si="1"/>
        <v>0</v>
      </c>
      <c r="I51" s="67">
        <v>0</v>
      </c>
      <c r="J51" s="65">
        <v>23626</v>
      </c>
      <c r="K51" s="65">
        <v>39516</v>
      </c>
      <c r="L51" s="65">
        <v>59456</v>
      </c>
      <c r="M51" s="65">
        <v>270963</v>
      </c>
      <c r="N51" s="65">
        <v>269636</v>
      </c>
      <c r="O51" s="129">
        <f t="shared" si="3"/>
        <v>663197</v>
      </c>
      <c r="P51" s="68">
        <f t="shared" si="4"/>
        <v>663197</v>
      </c>
    </row>
    <row r="52" spans="3:16" s="61" customFormat="1" ht="30" customHeight="1">
      <c r="C52" s="62"/>
      <c r="D52" s="63"/>
      <c r="E52" s="69" t="s">
        <v>41</v>
      </c>
      <c r="F52" s="65">
        <v>83400</v>
      </c>
      <c r="G52" s="65">
        <v>295963</v>
      </c>
      <c r="H52" s="66">
        <f t="shared" si="1"/>
        <v>379363</v>
      </c>
      <c r="I52" s="67">
        <v>0</v>
      </c>
      <c r="J52" s="65">
        <v>735431</v>
      </c>
      <c r="K52" s="65">
        <v>667847</v>
      </c>
      <c r="L52" s="65">
        <v>448156</v>
      </c>
      <c r="M52" s="65">
        <v>398806</v>
      </c>
      <c r="N52" s="65">
        <v>465544</v>
      </c>
      <c r="O52" s="129">
        <f t="shared" si="3"/>
        <v>2715784</v>
      </c>
      <c r="P52" s="68">
        <f t="shared" si="4"/>
        <v>3095147</v>
      </c>
    </row>
    <row r="53" spans="3:16" s="61" customFormat="1" ht="30" customHeight="1">
      <c r="C53" s="62"/>
      <c r="D53" s="63"/>
      <c r="E53" s="69" t="s">
        <v>42</v>
      </c>
      <c r="F53" s="65">
        <v>94926</v>
      </c>
      <c r="G53" s="65">
        <v>241884</v>
      </c>
      <c r="H53" s="66">
        <f t="shared" si="1"/>
        <v>336810</v>
      </c>
      <c r="I53" s="67">
        <v>0</v>
      </c>
      <c r="J53" s="65">
        <v>638442</v>
      </c>
      <c r="K53" s="65">
        <v>435555</v>
      </c>
      <c r="L53" s="65">
        <v>420142</v>
      </c>
      <c r="M53" s="65">
        <v>322031</v>
      </c>
      <c r="N53" s="65">
        <v>215848</v>
      </c>
      <c r="O53" s="129">
        <f t="shared" si="3"/>
        <v>2032018</v>
      </c>
      <c r="P53" s="68">
        <f t="shared" si="4"/>
        <v>2368828</v>
      </c>
    </row>
    <row r="54" spans="3:16" s="61" customFormat="1" ht="30" customHeight="1">
      <c r="C54" s="62"/>
      <c r="D54" s="63"/>
      <c r="E54" s="69" t="s">
        <v>43</v>
      </c>
      <c r="F54" s="65">
        <v>30054</v>
      </c>
      <c r="G54" s="65">
        <v>61312</v>
      </c>
      <c r="H54" s="66">
        <f t="shared" si="1"/>
        <v>91366</v>
      </c>
      <c r="I54" s="67">
        <v>0</v>
      </c>
      <c r="J54" s="65">
        <v>420122</v>
      </c>
      <c r="K54" s="65">
        <v>365758</v>
      </c>
      <c r="L54" s="65">
        <v>267186</v>
      </c>
      <c r="M54" s="65">
        <v>229292</v>
      </c>
      <c r="N54" s="65">
        <v>128851</v>
      </c>
      <c r="O54" s="129">
        <f t="shared" si="3"/>
        <v>1411209</v>
      </c>
      <c r="P54" s="68">
        <f t="shared" si="4"/>
        <v>1502575</v>
      </c>
    </row>
    <row r="55" spans="3:16" s="61" customFormat="1" ht="30" customHeight="1">
      <c r="C55" s="62"/>
      <c r="D55" s="70" t="s">
        <v>44</v>
      </c>
      <c r="E55" s="71"/>
      <c r="F55" s="65">
        <f>SUM(F56:F57)</f>
        <v>718521</v>
      </c>
      <c r="G55" s="65">
        <f>SUM(G56:G57)</f>
        <v>1498823</v>
      </c>
      <c r="H55" s="66">
        <f t="shared" si="1"/>
        <v>2217344</v>
      </c>
      <c r="I55" s="67">
        <f aca="true" t="shared" si="12" ref="I55:N55">SUM(I56:I57)</f>
        <v>0</v>
      </c>
      <c r="J55" s="65">
        <f t="shared" si="12"/>
        <v>13977516</v>
      </c>
      <c r="K55" s="65">
        <f t="shared" si="12"/>
        <v>10961995</v>
      </c>
      <c r="L55" s="65">
        <f t="shared" si="12"/>
        <v>8120520</v>
      </c>
      <c r="M55" s="65">
        <f t="shared" si="12"/>
        <v>5452006</v>
      </c>
      <c r="N55" s="65">
        <f t="shared" si="12"/>
        <v>2892810</v>
      </c>
      <c r="O55" s="129">
        <f t="shared" si="3"/>
        <v>41404847</v>
      </c>
      <c r="P55" s="68">
        <f t="shared" si="4"/>
        <v>43622191</v>
      </c>
    </row>
    <row r="56" spans="3:16" s="61" customFormat="1" ht="30" customHeight="1">
      <c r="C56" s="62"/>
      <c r="D56" s="63"/>
      <c r="E56" s="69" t="s">
        <v>45</v>
      </c>
      <c r="F56" s="65">
        <v>0</v>
      </c>
      <c r="G56" s="65">
        <v>0</v>
      </c>
      <c r="H56" s="66">
        <f t="shared" si="1"/>
        <v>0</v>
      </c>
      <c r="I56" s="67">
        <v>0</v>
      </c>
      <c r="J56" s="65">
        <v>10319727</v>
      </c>
      <c r="K56" s="65">
        <v>8239319</v>
      </c>
      <c r="L56" s="65">
        <f>6239930+2482</f>
        <v>6242412</v>
      </c>
      <c r="M56" s="65">
        <v>4703719</v>
      </c>
      <c r="N56" s="65">
        <v>2547984</v>
      </c>
      <c r="O56" s="129">
        <f t="shared" si="3"/>
        <v>32053161</v>
      </c>
      <c r="P56" s="68">
        <f t="shared" si="4"/>
        <v>32053161</v>
      </c>
    </row>
    <row r="57" spans="3:16" s="61" customFormat="1" ht="30" customHeight="1">
      <c r="C57" s="62"/>
      <c r="D57" s="63"/>
      <c r="E57" s="69" t="s">
        <v>46</v>
      </c>
      <c r="F57" s="65">
        <v>718521</v>
      </c>
      <c r="G57" s="65">
        <v>1498823</v>
      </c>
      <c r="H57" s="66">
        <f t="shared" si="1"/>
        <v>2217344</v>
      </c>
      <c r="I57" s="67">
        <v>0</v>
      </c>
      <c r="J57" s="65">
        <v>3657789</v>
      </c>
      <c r="K57" s="65">
        <v>2722676</v>
      </c>
      <c r="L57" s="65">
        <v>1878108</v>
      </c>
      <c r="M57" s="65">
        <v>748287</v>
      </c>
      <c r="N57" s="65">
        <v>344826</v>
      </c>
      <c r="O57" s="129">
        <f t="shared" si="3"/>
        <v>9351686</v>
      </c>
      <c r="P57" s="68">
        <f t="shared" si="4"/>
        <v>11569030</v>
      </c>
    </row>
    <row r="58" spans="3:16" s="61" customFormat="1" ht="30" customHeight="1">
      <c r="C58" s="62"/>
      <c r="D58" s="70" t="s">
        <v>47</v>
      </c>
      <c r="E58" s="71"/>
      <c r="F58" s="65">
        <f>SUM(F59:F62)</f>
        <v>10410</v>
      </c>
      <c r="G58" s="65">
        <f>SUM(G59:G62)</f>
        <v>72961</v>
      </c>
      <c r="H58" s="66">
        <f t="shared" si="1"/>
        <v>83371</v>
      </c>
      <c r="I58" s="67">
        <f aca="true" t="shared" si="13" ref="I58:N58">SUM(I59:I62)</f>
        <v>0</v>
      </c>
      <c r="J58" s="65">
        <f t="shared" si="13"/>
        <v>1091987</v>
      </c>
      <c r="K58" s="65">
        <f t="shared" si="13"/>
        <v>1210365</v>
      </c>
      <c r="L58" s="65">
        <f t="shared" si="13"/>
        <v>2958184</v>
      </c>
      <c r="M58" s="65">
        <f t="shared" si="13"/>
        <v>2641471</v>
      </c>
      <c r="N58" s="65">
        <f t="shared" si="13"/>
        <v>1133363</v>
      </c>
      <c r="O58" s="129">
        <f t="shared" si="3"/>
        <v>9035370</v>
      </c>
      <c r="P58" s="68">
        <f t="shared" si="4"/>
        <v>9118741</v>
      </c>
    </row>
    <row r="59" spans="3:16" s="61" customFormat="1" ht="30" customHeight="1">
      <c r="C59" s="62"/>
      <c r="D59" s="63"/>
      <c r="E59" s="69" t="s">
        <v>48</v>
      </c>
      <c r="F59" s="65">
        <v>10410</v>
      </c>
      <c r="G59" s="65">
        <v>65115</v>
      </c>
      <c r="H59" s="66">
        <f t="shared" si="1"/>
        <v>75525</v>
      </c>
      <c r="I59" s="67">
        <v>0</v>
      </c>
      <c r="J59" s="65">
        <v>894908</v>
      </c>
      <c r="K59" s="65">
        <v>1015405</v>
      </c>
      <c r="L59" s="65">
        <v>2765057</v>
      </c>
      <c r="M59" s="65">
        <v>2564171</v>
      </c>
      <c r="N59" s="65">
        <v>1056338</v>
      </c>
      <c r="O59" s="129">
        <f t="shared" si="3"/>
        <v>8295879</v>
      </c>
      <c r="P59" s="68">
        <f t="shared" si="4"/>
        <v>8371404</v>
      </c>
    </row>
    <row r="60" spans="3:16" s="61" customFormat="1" ht="30" customHeight="1">
      <c r="C60" s="62"/>
      <c r="D60" s="63"/>
      <c r="E60" s="72" t="s">
        <v>49</v>
      </c>
      <c r="F60" s="65">
        <v>0</v>
      </c>
      <c r="G60" s="65">
        <v>7846</v>
      </c>
      <c r="H60" s="66">
        <f t="shared" si="1"/>
        <v>7846</v>
      </c>
      <c r="I60" s="67">
        <v>0</v>
      </c>
      <c r="J60" s="65">
        <v>197079</v>
      </c>
      <c r="K60" s="65">
        <v>194960</v>
      </c>
      <c r="L60" s="65">
        <v>193127</v>
      </c>
      <c r="M60" s="65">
        <v>77300</v>
      </c>
      <c r="N60" s="65">
        <v>77025</v>
      </c>
      <c r="O60" s="129">
        <f t="shared" si="3"/>
        <v>739491</v>
      </c>
      <c r="P60" s="68">
        <f t="shared" si="4"/>
        <v>747337</v>
      </c>
    </row>
    <row r="61" spans="3:16" s="61" customFormat="1" ht="30" customHeight="1">
      <c r="C61" s="62"/>
      <c r="D61" s="63"/>
      <c r="E61" s="72" t="s">
        <v>50</v>
      </c>
      <c r="F61" s="65">
        <v>0</v>
      </c>
      <c r="G61" s="65">
        <v>0</v>
      </c>
      <c r="H61" s="66">
        <f t="shared" si="1"/>
        <v>0</v>
      </c>
      <c r="I61" s="67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129">
        <f t="shared" si="3"/>
        <v>0</v>
      </c>
      <c r="P61" s="68">
        <f t="shared" si="4"/>
        <v>0</v>
      </c>
    </row>
    <row r="62" spans="3:16" s="61" customFormat="1" ht="30" customHeight="1">
      <c r="C62" s="62"/>
      <c r="D62" s="73"/>
      <c r="E62" s="72" t="s">
        <v>77</v>
      </c>
      <c r="F62" s="65">
        <v>0</v>
      </c>
      <c r="G62" s="65">
        <v>0</v>
      </c>
      <c r="H62" s="66">
        <f t="shared" si="1"/>
        <v>0</v>
      </c>
      <c r="I62" s="67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29">
        <f t="shared" si="3"/>
        <v>0</v>
      </c>
      <c r="P62" s="68">
        <f t="shared" si="4"/>
        <v>0</v>
      </c>
    </row>
    <row r="63" spans="3:16" s="61" customFormat="1" ht="30" customHeight="1">
      <c r="C63" s="62"/>
      <c r="D63" s="70" t="s">
        <v>51</v>
      </c>
      <c r="E63" s="71"/>
      <c r="F63" s="65">
        <f>SUM(F64)</f>
        <v>305329</v>
      </c>
      <c r="G63" s="65">
        <f>SUM(G64)</f>
        <v>607759</v>
      </c>
      <c r="H63" s="66">
        <f t="shared" si="1"/>
        <v>913088</v>
      </c>
      <c r="I63" s="67">
        <f aca="true" t="shared" si="14" ref="I63:N63">SUM(I64)</f>
        <v>0</v>
      </c>
      <c r="J63" s="65">
        <f t="shared" si="14"/>
        <v>1089366</v>
      </c>
      <c r="K63" s="65">
        <f t="shared" si="14"/>
        <v>1761810</v>
      </c>
      <c r="L63" s="65">
        <f t="shared" si="14"/>
        <v>1304906</v>
      </c>
      <c r="M63" s="65">
        <f t="shared" si="14"/>
        <v>1019945</v>
      </c>
      <c r="N63" s="65">
        <f t="shared" si="14"/>
        <v>562216</v>
      </c>
      <c r="O63" s="129">
        <f t="shared" si="3"/>
        <v>5738243</v>
      </c>
      <c r="P63" s="68">
        <f t="shared" si="4"/>
        <v>6651331</v>
      </c>
    </row>
    <row r="64" spans="3:16" s="61" customFormat="1" ht="30" customHeight="1">
      <c r="C64" s="62"/>
      <c r="D64" s="63"/>
      <c r="E64" s="72" t="s">
        <v>52</v>
      </c>
      <c r="F64" s="65">
        <v>305329</v>
      </c>
      <c r="G64" s="65">
        <v>607759</v>
      </c>
      <c r="H64" s="66">
        <f t="shared" si="1"/>
        <v>913088</v>
      </c>
      <c r="I64" s="67">
        <v>0</v>
      </c>
      <c r="J64" s="65">
        <v>1089366</v>
      </c>
      <c r="K64" s="65">
        <v>1761810</v>
      </c>
      <c r="L64" s="65">
        <f>1304598+308</f>
        <v>1304906</v>
      </c>
      <c r="M64" s="65">
        <v>1019945</v>
      </c>
      <c r="N64" s="65">
        <v>562216</v>
      </c>
      <c r="O64" s="129">
        <f t="shared" si="3"/>
        <v>5738243</v>
      </c>
      <c r="P64" s="68">
        <f t="shared" si="4"/>
        <v>6651331</v>
      </c>
    </row>
    <row r="65" spans="3:16" s="61" customFormat="1" ht="30" customHeight="1" hidden="1">
      <c r="C65" s="62"/>
      <c r="D65" s="63"/>
      <c r="E65" s="72" t="s">
        <v>53</v>
      </c>
      <c r="F65" s="65">
        <v>0</v>
      </c>
      <c r="G65" s="65">
        <v>0</v>
      </c>
      <c r="H65" s="66">
        <f t="shared" si="1"/>
        <v>0</v>
      </c>
      <c r="I65" s="67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129">
        <f t="shared" si="3"/>
        <v>0</v>
      </c>
      <c r="P65" s="68">
        <f t="shared" si="4"/>
        <v>0</v>
      </c>
    </row>
    <row r="66" spans="3:16" s="61" customFormat="1" ht="30" customHeight="1" hidden="1">
      <c r="C66" s="62"/>
      <c r="D66" s="63"/>
      <c r="E66" s="72" t="s">
        <v>54</v>
      </c>
      <c r="F66" s="65">
        <v>0</v>
      </c>
      <c r="G66" s="65">
        <v>0</v>
      </c>
      <c r="H66" s="66">
        <f t="shared" si="1"/>
        <v>0</v>
      </c>
      <c r="I66" s="67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129">
        <f t="shared" si="3"/>
        <v>0</v>
      </c>
      <c r="P66" s="68">
        <f t="shared" si="4"/>
        <v>0</v>
      </c>
    </row>
    <row r="67" spans="3:16" s="61" customFormat="1" ht="30" customHeight="1">
      <c r="C67" s="62"/>
      <c r="D67" s="74" t="s">
        <v>55</v>
      </c>
      <c r="E67" s="75"/>
      <c r="F67" s="65">
        <v>138141</v>
      </c>
      <c r="G67" s="65">
        <v>148395</v>
      </c>
      <c r="H67" s="66">
        <f t="shared" si="1"/>
        <v>286536</v>
      </c>
      <c r="I67" s="67">
        <v>0</v>
      </c>
      <c r="J67" s="65">
        <v>1535375</v>
      </c>
      <c r="K67" s="65">
        <v>1037683</v>
      </c>
      <c r="L67" s="65">
        <v>1088653</v>
      </c>
      <c r="M67" s="65">
        <v>1572634</v>
      </c>
      <c r="N67" s="65">
        <v>698922</v>
      </c>
      <c r="O67" s="129">
        <f t="shared" si="3"/>
        <v>5933267</v>
      </c>
      <c r="P67" s="68">
        <f t="shared" si="4"/>
        <v>6219803</v>
      </c>
    </row>
    <row r="68" spans="3:16" s="61" customFormat="1" ht="30" customHeight="1" thickBot="1">
      <c r="C68" s="76"/>
      <c r="D68" s="77" t="s">
        <v>56</v>
      </c>
      <c r="E68" s="78"/>
      <c r="F68" s="79">
        <v>381390</v>
      </c>
      <c r="G68" s="79">
        <v>514980</v>
      </c>
      <c r="H68" s="80">
        <f t="shared" si="1"/>
        <v>896370</v>
      </c>
      <c r="I68" s="81">
        <v>0</v>
      </c>
      <c r="J68" s="79">
        <v>3964200</v>
      </c>
      <c r="K68" s="79">
        <v>2401817</v>
      </c>
      <c r="L68" s="79">
        <f>1717389+1168</f>
        <v>1718557</v>
      </c>
      <c r="M68" s="79">
        <v>1115006</v>
      </c>
      <c r="N68" s="79">
        <v>491551</v>
      </c>
      <c r="O68" s="130">
        <f t="shared" si="3"/>
        <v>9691131</v>
      </c>
      <c r="P68" s="82">
        <f t="shared" si="4"/>
        <v>10587501</v>
      </c>
    </row>
    <row r="69" spans="3:16" s="61" customFormat="1" ht="30" customHeight="1">
      <c r="C69" s="59" t="s">
        <v>57</v>
      </c>
      <c r="D69" s="83"/>
      <c r="E69" s="84"/>
      <c r="F69" s="60">
        <f>SUM(F70:F78)</f>
        <v>68042</v>
      </c>
      <c r="G69" s="60">
        <f>SUM(G70:G78)</f>
        <v>78532</v>
      </c>
      <c r="H69" s="85">
        <f t="shared" si="1"/>
        <v>146574</v>
      </c>
      <c r="I69" s="86">
        <f aca="true" t="shared" si="15" ref="I69:N69">SUM(I70:I78)</f>
        <v>0</v>
      </c>
      <c r="J69" s="60">
        <f t="shared" si="15"/>
        <v>9848620</v>
      </c>
      <c r="K69" s="60">
        <f t="shared" si="15"/>
        <v>10615935</v>
      </c>
      <c r="L69" s="60">
        <f t="shared" si="15"/>
        <v>12525756</v>
      </c>
      <c r="M69" s="60">
        <f t="shared" si="15"/>
        <v>13257062</v>
      </c>
      <c r="N69" s="60">
        <f t="shared" si="15"/>
        <v>10094898</v>
      </c>
      <c r="O69" s="128">
        <f t="shared" si="3"/>
        <v>56342271</v>
      </c>
      <c r="P69" s="87">
        <f t="shared" si="4"/>
        <v>56488845</v>
      </c>
    </row>
    <row r="70" spans="3:16" s="61" customFormat="1" ht="30" customHeight="1">
      <c r="C70" s="88"/>
      <c r="D70" s="74" t="s">
        <v>58</v>
      </c>
      <c r="E70" s="75"/>
      <c r="F70" s="89">
        <v>0</v>
      </c>
      <c r="G70" s="89">
        <v>0</v>
      </c>
      <c r="H70" s="90">
        <f t="shared" si="1"/>
        <v>0</v>
      </c>
      <c r="I70" s="91">
        <v>0</v>
      </c>
      <c r="J70" s="89">
        <v>1196927</v>
      </c>
      <c r="K70" s="89">
        <v>1942591</v>
      </c>
      <c r="L70" s="89">
        <v>1755209</v>
      </c>
      <c r="M70" s="89">
        <v>1429641</v>
      </c>
      <c r="N70" s="89">
        <v>711077</v>
      </c>
      <c r="O70" s="131">
        <f t="shared" si="3"/>
        <v>7035445</v>
      </c>
      <c r="P70" s="92">
        <f t="shared" si="4"/>
        <v>7035445</v>
      </c>
    </row>
    <row r="71" spans="3:16" s="61" customFormat="1" ht="30" customHeight="1">
      <c r="C71" s="62"/>
      <c r="D71" s="74" t="s">
        <v>59</v>
      </c>
      <c r="E71" s="75"/>
      <c r="F71" s="65">
        <v>0</v>
      </c>
      <c r="G71" s="65">
        <v>0</v>
      </c>
      <c r="H71" s="65">
        <f t="shared" si="1"/>
        <v>0</v>
      </c>
      <c r="I71" s="91">
        <v>0</v>
      </c>
      <c r="J71" s="65">
        <v>12365</v>
      </c>
      <c r="K71" s="65">
        <v>0</v>
      </c>
      <c r="L71" s="65">
        <v>0</v>
      </c>
      <c r="M71" s="65">
        <v>0</v>
      </c>
      <c r="N71" s="65">
        <v>0</v>
      </c>
      <c r="O71" s="129">
        <f t="shared" si="3"/>
        <v>12365</v>
      </c>
      <c r="P71" s="68">
        <f t="shared" si="4"/>
        <v>12365</v>
      </c>
    </row>
    <row r="72" spans="3:16" s="61" customFormat="1" ht="30" customHeight="1">
      <c r="C72" s="62"/>
      <c r="D72" s="74" t="s">
        <v>74</v>
      </c>
      <c r="E72" s="75"/>
      <c r="F72" s="65">
        <v>0</v>
      </c>
      <c r="G72" s="65">
        <v>0</v>
      </c>
      <c r="H72" s="65">
        <f t="shared" si="1"/>
        <v>0</v>
      </c>
      <c r="I72" s="91">
        <v>0</v>
      </c>
      <c r="J72" s="65">
        <v>4853554</v>
      </c>
      <c r="K72" s="65">
        <v>4263824</v>
      </c>
      <c r="L72" s="65">
        <v>3034602</v>
      </c>
      <c r="M72" s="65">
        <v>1607249</v>
      </c>
      <c r="N72" s="65">
        <v>1201959</v>
      </c>
      <c r="O72" s="129">
        <f t="shared" si="3"/>
        <v>14961188</v>
      </c>
      <c r="P72" s="68">
        <f t="shared" si="4"/>
        <v>14961188</v>
      </c>
    </row>
    <row r="73" spans="3:16" s="61" customFormat="1" ht="30" customHeight="1">
      <c r="C73" s="62"/>
      <c r="D73" s="74" t="s">
        <v>60</v>
      </c>
      <c r="E73" s="75"/>
      <c r="F73" s="65">
        <v>4182</v>
      </c>
      <c r="G73" s="65">
        <v>0</v>
      </c>
      <c r="H73" s="65">
        <f t="shared" si="1"/>
        <v>4182</v>
      </c>
      <c r="I73" s="67">
        <v>0</v>
      </c>
      <c r="J73" s="65">
        <v>462592</v>
      </c>
      <c r="K73" s="65">
        <v>498788</v>
      </c>
      <c r="L73" s="65">
        <v>562108</v>
      </c>
      <c r="M73" s="65">
        <v>749861</v>
      </c>
      <c r="N73" s="65">
        <v>395926</v>
      </c>
      <c r="O73" s="129">
        <f t="shared" si="3"/>
        <v>2669275</v>
      </c>
      <c r="P73" s="68">
        <f t="shared" si="4"/>
        <v>2673457</v>
      </c>
    </row>
    <row r="74" spans="3:16" s="61" customFormat="1" ht="30" customHeight="1">
      <c r="C74" s="62"/>
      <c r="D74" s="74" t="s">
        <v>61</v>
      </c>
      <c r="E74" s="75"/>
      <c r="F74" s="65">
        <v>63860</v>
      </c>
      <c r="G74" s="65">
        <v>78532</v>
      </c>
      <c r="H74" s="65">
        <f t="shared" si="1"/>
        <v>142392</v>
      </c>
      <c r="I74" s="67">
        <v>0</v>
      </c>
      <c r="J74" s="65">
        <v>1472584</v>
      </c>
      <c r="K74" s="65">
        <v>1277792</v>
      </c>
      <c r="L74" s="65">
        <v>1342425</v>
      </c>
      <c r="M74" s="65">
        <v>1126809</v>
      </c>
      <c r="N74" s="65">
        <v>291933</v>
      </c>
      <c r="O74" s="129">
        <f t="shared" si="3"/>
        <v>5511543</v>
      </c>
      <c r="P74" s="68">
        <f t="shared" si="4"/>
        <v>5653935</v>
      </c>
    </row>
    <row r="75" spans="3:16" s="61" customFormat="1" ht="30" customHeight="1">
      <c r="C75" s="62"/>
      <c r="D75" s="74" t="s">
        <v>62</v>
      </c>
      <c r="E75" s="75"/>
      <c r="F75" s="65">
        <v>0</v>
      </c>
      <c r="G75" s="65">
        <v>0</v>
      </c>
      <c r="H75" s="65">
        <f aca="true" t="shared" si="16" ref="H75:H84">SUM(F75:G75)</f>
        <v>0</v>
      </c>
      <c r="I75" s="91">
        <v>0</v>
      </c>
      <c r="J75" s="65">
        <v>1828310</v>
      </c>
      <c r="K75" s="65">
        <v>2533716</v>
      </c>
      <c r="L75" s="65">
        <v>3529110</v>
      </c>
      <c r="M75" s="65">
        <v>1478371</v>
      </c>
      <c r="N75" s="65">
        <v>1041973</v>
      </c>
      <c r="O75" s="129">
        <f aca="true" t="shared" si="17" ref="O75:O84">SUM(I75:N75)</f>
        <v>10411480</v>
      </c>
      <c r="P75" s="68">
        <f aca="true" t="shared" si="18" ref="P75:P84">SUM(O75,H75)</f>
        <v>10411480</v>
      </c>
    </row>
    <row r="76" spans="3:16" s="61" customFormat="1" ht="30" customHeight="1">
      <c r="C76" s="62"/>
      <c r="D76" s="74" t="s">
        <v>63</v>
      </c>
      <c r="E76" s="75"/>
      <c r="F76" s="65">
        <v>0</v>
      </c>
      <c r="G76" s="65">
        <v>0</v>
      </c>
      <c r="H76" s="65">
        <f t="shared" si="16"/>
        <v>0</v>
      </c>
      <c r="I76" s="91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129">
        <f t="shared" si="17"/>
        <v>0</v>
      </c>
      <c r="P76" s="68">
        <f t="shared" si="18"/>
        <v>0</v>
      </c>
    </row>
    <row r="77" spans="3:16" s="61" customFormat="1" ht="30" customHeight="1">
      <c r="C77" s="62"/>
      <c r="D77" s="201" t="s">
        <v>64</v>
      </c>
      <c r="E77" s="202"/>
      <c r="F77" s="65">
        <v>0</v>
      </c>
      <c r="G77" s="65">
        <v>0</v>
      </c>
      <c r="H77" s="66">
        <f t="shared" si="16"/>
        <v>0</v>
      </c>
      <c r="I77" s="91">
        <v>0</v>
      </c>
      <c r="J77" s="65">
        <v>22288</v>
      </c>
      <c r="K77" s="65">
        <v>99224</v>
      </c>
      <c r="L77" s="65">
        <v>2302302</v>
      </c>
      <c r="M77" s="65">
        <v>6865131</v>
      </c>
      <c r="N77" s="65">
        <v>6452030</v>
      </c>
      <c r="O77" s="129">
        <f t="shared" si="17"/>
        <v>15740975</v>
      </c>
      <c r="P77" s="68">
        <f t="shared" si="18"/>
        <v>15740975</v>
      </c>
    </row>
    <row r="78" spans="3:16" s="61" customFormat="1" ht="30" customHeight="1" thickBot="1">
      <c r="C78" s="76"/>
      <c r="D78" s="203" t="s">
        <v>65</v>
      </c>
      <c r="E78" s="204"/>
      <c r="F78" s="93">
        <v>0</v>
      </c>
      <c r="G78" s="93">
        <v>0</v>
      </c>
      <c r="H78" s="94">
        <f t="shared" si="16"/>
        <v>0</v>
      </c>
      <c r="I78" s="95">
        <v>0</v>
      </c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132">
        <f t="shared" si="17"/>
        <v>0</v>
      </c>
      <c r="P78" s="96">
        <f t="shared" si="18"/>
        <v>0</v>
      </c>
    </row>
    <row r="79" spans="3:16" s="61" customFormat="1" ht="30" customHeight="1">
      <c r="C79" s="59" t="s">
        <v>66</v>
      </c>
      <c r="D79" s="83"/>
      <c r="E79" s="84"/>
      <c r="F79" s="60">
        <f>SUM(F80:F83)</f>
        <v>0</v>
      </c>
      <c r="G79" s="60">
        <f>SUM(G80:G83)</f>
        <v>0</v>
      </c>
      <c r="H79" s="85">
        <f t="shared" si="16"/>
        <v>0</v>
      </c>
      <c r="I79" s="97">
        <v>0</v>
      </c>
      <c r="J79" s="60">
        <f>SUM(J80:J83)</f>
        <v>3910350</v>
      </c>
      <c r="K79" s="60">
        <f>SUM(K80:K83)</f>
        <v>4690892</v>
      </c>
      <c r="L79" s="60">
        <f>SUM(L80:L83)</f>
        <v>11618907</v>
      </c>
      <c r="M79" s="60">
        <f>SUM(M80:M83)</f>
        <v>28137352</v>
      </c>
      <c r="N79" s="60">
        <f>SUM(N80:N83)</f>
        <v>19285163</v>
      </c>
      <c r="O79" s="128">
        <f t="shared" si="17"/>
        <v>67642664</v>
      </c>
      <c r="P79" s="87">
        <f t="shared" si="18"/>
        <v>67642664</v>
      </c>
    </row>
    <row r="80" spans="3:16" s="61" customFormat="1" ht="30" customHeight="1">
      <c r="C80" s="62"/>
      <c r="D80" s="74" t="s">
        <v>67</v>
      </c>
      <c r="E80" s="75"/>
      <c r="F80" s="65">
        <v>0</v>
      </c>
      <c r="G80" s="65">
        <v>0</v>
      </c>
      <c r="H80" s="66">
        <f t="shared" si="16"/>
        <v>0</v>
      </c>
      <c r="I80" s="91">
        <v>0</v>
      </c>
      <c r="J80" s="65">
        <v>150873</v>
      </c>
      <c r="K80" s="65">
        <v>261713</v>
      </c>
      <c r="L80" s="65">
        <v>4682735</v>
      </c>
      <c r="M80" s="65">
        <v>14029596</v>
      </c>
      <c r="N80" s="65">
        <v>10888668</v>
      </c>
      <c r="O80" s="129">
        <f t="shared" si="17"/>
        <v>30013585</v>
      </c>
      <c r="P80" s="68">
        <f t="shared" si="18"/>
        <v>30013585</v>
      </c>
    </row>
    <row r="81" spans="3:16" s="61" customFormat="1" ht="30" customHeight="1">
      <c r="C81" s="62"/>
      <c r="D81" s="74" t="s">
        <v>68</v>
      </c>
      <c r="E81" s="75"/>
      <c r="F81" s="65">
        <v>0</v>
      </c>
      <c r="G81" s="65">
        <v>0</v>
      </c>
      <c r="H81" s="66">
        <f t="shared" si="16"/>
        <v>0</v>
      </c>
      <c r="I81" s="91">
        <v>0</v>
      </c>
      <c r="J81" s="65">
        <v>3440791</v>
      </c>
      <c r="K81" s="65">
        <v>3945381</v>
      </c>
      <c r="L81" s="65">
        <v>5314831</v>
      </c>
      <c r="M81" s="65">
        <v>6984215</v>
      </c>
      <c r="N81" s="65">
        <v>3759567</v>
      </c>
      <c r="O81" s="129">
        <f t="shared" si="17"/>
        <v>23444785</v>
      </c>
      <c r="P81" s="68">
        <f t="shared" si="18"/>
        <v>23444785</v>
      </c>
    </row>
    <row r="82" spans="3:16" s="61" customFormat="1" ht="30" customHeight="1">
      <c r="C82" s="62"/>
      <c r="D82" s="74" t="s">
        <v>69</v>
      </c>
      <c r="E82" s="75"/>
      <c r="F82" s="65">
        <v>0</v>
      </c>
      <c r="G82" s="65">
        <v>0</v>
      </c>
      <c r="H82" s="66">
        <f t="shared" si="16"/>
        <v>0</v>
      </c>
      <c r="I82" s="91">
        <v>0</v>
      </c>
      <c r="J82" s="65">
        <v>126505</v>
      </c>
      <c r="K82" s="65">
        <v>144373</v>
      </c>
      <c r="L82" s="65">
        <v>1310525</v>
      </c>
      <c r="M82" s="65">
        <v>6051971</v>
      </c>
      <c r="N82" s="65">
        <v>3956232</v>
      </c>
      <c r="O82" s="129">
        <f t="shared" si="17"/>
        <v>11589606</v>
      </c>
      <c r="P82" s="68">
        <f t="shared" si="18"/>
        <v>11589606</v>
      </c>
    </row>
    <row r="83" spans="3:16" s="61" customFormat="1" ht="30" customHeight="1" thickBot="1">
      <c r="C83" s="76"/>
      <c r="D83" s="77" t="s">
        <v>78</v>
      </c>
      <c r="E83" s="78"/>
      <c r="F83" s="79">
        <v>0</v>
      </c>
      <c r="G83" s="79">
        <v>0</v>
      </c>
      <c r="H83" s="80">
        <f t="shared" si="16"/>
        <v>0</v>
      </c>
      <c r="I83" s="98">
        <v>0</v>
      </c>
      <c r="J83" s="79">
        <v>192181</v>
      </c>
      <c r="K83" s="79">
        <v>339425</v>
      </c>
      <c r="L83" s="79">
        <v>310816</v>
      </c>
      <c r="M83" s="79">
        <v>1071570</v>
      </c>
      <c r="N83" s="79">
        <v>680696</v>
      </c>
      <c r="O83" s="130">
        <f t="shared" si="17"/>
        <v>2594688</v>
      </c>
      <c r="P83" s="82">
        <f t="shared" si="18"/>
        <v>2594688</v>
      </c>
    </row>
    <row r="84" spans="3:16" s="61" customFormat="1" ht="30" customHeight="1" thickBot="1">
      <c r="C84" s="205" t="s">
        <v>70</v>
      </c>
      <c r="D84" s="206"/>
      <c r="E84" s="206"/>
      <c r="F84" s="99">
        <f>SUM(F48,F69,F79)</f>
        <v>1830213</v>
      </c>
      <c r="G84" s="99">
        <f>SUM(G48,G69,G79)</f>
        <v>3520609</v>
      </c>
      <c r="H84" s="101">
        <f t="shared" si="16"/>
        <v>5350822</v>
      </c>
      <c r="I84" s="102">
        <f aca="true" t="shared" si="19" ref="I84:N84">SUM(I48,I69,I79)</f>
        <v>0</v>
      </c>
      <c r="J84" s="99">
        <f t="shared" si="19"/>
        <v>40396812</v>
      </c>
      <c r="K84" s="99">
        <f t="shared" si="19"/>
        <v>36656037</v>
      </c>
      <c r="L84" s="99">
        <f t="shared" si="19"/>
        <v>42147141</v>
      </c>
      <c r="M84" s="99">
        <f t="shared" si="19"/>
        <v>56359779</v>
      </c>
      <c r="N84" s="99">
        <f t="shared" si="19"/>
        <v>37646383</v>
      </c>
      <c r="O84" s="133">
        <f t="shared" si="17"/>
        <v>213206152</v>
      </c>
      <c r="P84" s="103">
        <f t="shared" si="18"/>
        <v>218556974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208" t="s">
        <v>21</v>
      </c>
      <c r="H1" s="208"/>
      <c r="I1" s="208"/>
      <c r="J1" s="208"/>
      <c r="K1" s="208"/>
      <c r="L1" s="208"/>
      <c r="M1" s="208"/>
      <c r="N1" s="37"/>
      <c r="O1" s="4"/>
    </row>
    <row r="2" spans="5:16" ht="30" customHeight="1">
      <c r="E2" s="5"/>
      <c r="G2" s="190" t="s">
        <v>91</v>
      </c>
      <c r="H2" s="190"/>
      <c r="I2" s="190"/>
      <c r="J2" s="190"/>
      <c r="K2" s="190"/>
      <c r="L2" s="190"/>
      <c r="M2" s="190"/>
      <c r="N2" s="38"/>
      <c r="O2" s="209">
        <v>41086</v>
      </c>
      <c r="P2" s="209"/>
    </row>
    <row r="3" spans="5:17" ht="24.75" customHeight="1">
      <c r="E3" s="39"/>
      <c r="F3" s="40"/>
      <c r="N3" s="41"/>
      <c r="O3" s="209"/>
      <c r="P3" s="209"/>
      <c r="Q3" s="6"/>
    </row>
    <row r="4" spans="3:17" ht="24.75" customHeight="1">
      <c r="C4" s="7"/>
      <c r="N4" s="39"/>
      <c r="O4" s="209" t="s">
        <v>31</v>
      </c>
      <c r="P4" s="209"/>
      <c r="Q4" s="6"/>
    </row>
    <row r="5" spans="3:17" ht="27" customHeight="1">
      <c r="C5" s="7" t="s">
        <v>27</v>
      </c>
      <c r="E5" s="8"/>
      <c r="F5" s="9"/>
      <c r="N5" s="58"/>
      <c r="O5" s="58"/>
      <c r="P5" s="152" t="s">
        <v>79</v>
      </c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210" t="s">
        <v>32</v>
      </c>
      <c r="D7" s="211"/>
      <c r="E7" s="211"/>
      <c r="F7" s="214" t="s">
        <v>33</v>
      </c>
      <c r="G7" s="215"/>
      <c r="H7" s="215"/>
      <c r="I7" s="216" t="s">
        <v>34</v>
      </c>
      <c r="J7" s="216"/>
      <c r="K7" s="216"/>
      <c r="L7" s="216"/>
      <c r="M7" s="216"/>
      <c r="N7" s="216"/>
      <c r="O7" s="217"/>
      <c r="P7" s="218" t="s">
        <v>6</v>
      </c>
      <c r="Q7" s="17"/>
    </row>
    <row r="8" spans="3:17" ht="42" customHeight="1" thickBot="1">
      <c r="C8" s="212"/>
      <c r="D8" s="213"/>
      <c r="E8" s="213"/>
      <c r="F8" s="44" t="s">
        <v>7</v>
      </c>
      <c r="G8" s="44" t="s">
        <v>8</v>
      </c>
      <c r="H8" s="45" t="s">
        <v>9</v>
      </c>
      <c r="I8" s="46" t="s">
        <v>35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219"/>
      <c r="Q8" s="17"/>
    </row>
    <row r="9" spans="3:17" ht="30" customHeight="1" thickBot="1">
      <c r="C9" s="49" t="s">
        <v>72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37</v>
      </c>
      <c r="D10" s="53"/>
      <c r="E10" s="54"/>
      <c r="F10" s="60">
        <f>SUM(F11,F17,F20,F25,F29,F30)</f>
        <v>20942029</v>
      </c>
      <c r="G10" s="60">
        <f>SUM(G11,G17,G20,G25,G29,G30)</f>
        <v>36579048</v>
      </c>
      <c r="H10" s="85">
        <f>SUM(F10:G10)</f>
        <v>57521077</v>
      </c>
      <c r="I10" s="134">
        <f aca="true" t="shared" si="0" ref="I10:N10">SUM(I11,I17,I20,I25,I29,I30)</f>
        <v>0</v>
      </c>
      <c r="J10" s="60">
        <f t="shared" si="0"/>
        <v>270125914</v>
      </c>
      <c r="K10" s="60">
        <f t="shared" si="0"/>
        <v>215554958</v>
      </c>
      <c r="L10" s="60">
        <f t="shared" si="0"/>
        <v>181391731</v>
      </c>
      <c r="M10" s="60">
        <f t="shared" si="0"/>
        <v>150267910</v>
      </c>
      <c r="N10" s="60">
        <f t="shared" si="0"/>
        <v>83337319</v>
      </c>
      <c r="O10" s="128">
        <f>SUM(I10:N10)</f>
        <v>900677832</v>
      </c>
      <c r="P10" s="87">
        <f>SUM(O10,H10)</f>
        <v>958198909</v>
      </c>
      <c r="Q10" s="17"/>
    </row>
    <row r="11" spans="3:16" s="61" customFormat="1" ht="30" customHeight="1">
      <c r="C11" s="62"/>
      <c r="D11" s="63" t="s">
        <v>38</v>
      </c>
      <c r="E11" s="64"/>
      <c r="F11" s="65">
        <f>SUM(F12:F16)</f>
        <v>2083800</v>
      </c>
      <c r="G11" s="65">
        <f>SUM(G12:G16)</f>
        <v>5992188</v>
      </c>
      <c r="H11" s="66">
        <f aca="true" t="shared" si="1" ref="H11:H74">SUM(F11:G11)</f>
        <v>8075988</v>
      </c>
      <c r="I11" s="135">
        <f aca="true" t="shared" si="2" ref="I11:N11">SUM(I12:I16)</f>
        <v>0</v>
      </c>
      <c r="J11" s="65">
        <f t="shared" si="2"/>
        <v>49819272</v>
      </c>
      <c r="K11" s="65">
        <f t="shared" si="2"/>
        <v>39775267</v>
      </c>
      <c r="L11" s="65">
        <f t="shared" si="2"/>
        <v>28125310</v>
      </c>
      <c r="M11" s="65">
        <f t="shared" si="2"/>
        <v>31783842</v>
      </c>
      <c r="N11" s="65">
        <f t="shared" si="2"/>
        <v>25060973</v>
      </c>
      <c r="O11" s="129">
        <f aca="true" t="shared" si="3" ref="O11:O74">SUM(I11:N11)</f>
        <v>174564664</v>
      </c>
      <c r="P11" s="68">
        <f aca="true" t="shared" si="4" ref="P11:P74">SUM(O11,H11)</f>
        <v>182640652</v>
      </c>
    </row>
    <row r="12" spans="3:16" s="61" customFormat="1" ht="30" customHeight="1">
      <c r="C12" s="62"/>
      <c r="D12" s="63"/>
      <c r="E12" s="69" t="s">
        <v>39</v>
      </c>
      <c r="F12" s="65">
        <v>0</v>
      </c>
      <c r="G12" s="65">
        <v>0</v>
      </c>
      <c r="H12" s="66">
        <f t="shared" si="1"/>
        <v>0</v>
      </c>
      <c r="I12" s="135">
        <v>0</v>
      </c>
      <c r="J12" s="65">
        <v>31635244</v>
      </c>
      <c r="K12" s="65">
        <v>24684676</v>
      </c>
      <c r="L12" s="65">
        <v>16173968</v>
      </c>
      <c r="M12" s="65">
        <v>19553584</v>
      </c>
      <c r="N12" s="65">
        <v>14182609</v>
      </c>
      <c r="O12" s="129">
        <f t="shared" si="3"/>
        <v>106230081</v>
      </c>
      <c r="P12" s="68">
        <f t="shared" si="4"/>
        <v>106230081</v>
      </c>
    </row>
    <row r="13" spans="3:16" s="61" customFormat="1" ht="30" customHeight="1">
      <c r="C13" s="62"/>
      <c r="D13" s="63"/>
      <c r="E13" s="69" t="s">
        <v>40</v>
      </c>
      <c r="F13" s="65">
        <v>0</v>
      </c>
      <c r="G13" s="65">
        <v>0</v>
      </c>
      <c r="H13" s="66">
        <f t="shared" si="1"/>
        <v>0</v>
      </c>
      <c r="I13" s="135">
        <v>0</v>
      </c>
      <c r="J13" s="65">
        <v>236260</v>
      </c>
      <c r="K13" s="65">
        <v>396825</v>
      </c>
      <c r="L13" s="65">
        <v>596502</v>
      </c>
      <c r="M13" s="65">
        <v>2717991</v>
      </c>
      <c r="N13" s="65">
        <v>2732893</v>
      </c>
      <c r="O13" s="129">
        <f t="shared" si="3"/>
        <v>6680471</v>
      </c>
      <c r="P13" s="68">
        <f t="shared" si="4"/>
        <v>6680471</v>
      </c>
    </row>
    <row r="14" spans="3:16" s="61" customFormat="1" ht="30" customHeight="1">
      <c r="C14" s="62"/>
      <c r="D14" s="63"/>
      <c r="E14" s="69" t="s">
        <v>41</v>
      </c>
      <c r="F14" s="65">
        <v>834000</v>
      </c>
      <c r="G14" s="65">
        <v>2960228</v>
      </c>
      <c r="H14" s="66">
        <f t="shared" si="1"/>
        <v>3794228</v>
      </c>
      <c r="I14" s="135">
        <v>0</v>
      </c>
      <c r="J14" s="65">
        <v>7362128</v>
      </c>
      <c r="K14" s="65">
        <v>6680636</v>
      </c>
      <c r="L14" s="65">
        <v>4481560</v>
      </c>
      <c r="M14" s="65">
        <v>3999037</v>
      </c>
      <c r="N14" s="65">
        <v>4687358</v>
      </c>
      <c r="O14" s="129">
        <f t="shared" si="3"/>
        <v>27210719</v>
      </c>
      <c r="P14" s="68">
        <f t="shared" si="4"/>
        <v>31004947</v>
      </c>
    </row>
    <row r="15" spans="3:16" s="61" customFormat="1" ht="30" customHeight="1">
      <c r="C15" s="62"/>
      <c r="D15" s="63"/>
      <c r="E15" s="69" t="s">
        <v>42</v>
      </c>
      <c r="F15" s="65">
        <v>949260</v>
      </c>
      <c r="G15" s="65">
        <v>2418840</v>
      </c>
      <c r="H15" s="66">
        <f t="shared" si="1"/>
        <v>3368100</v>
      </c>
      <c r="I15" s="135">
        <v>0</v>
      </c>
      <c r="J15" s="65">
        <v>6384420</v>
      </c>
      <c r="K15" s="65">
        <v>4355550</v>
      </c>
      <c r="L15" s="65">
        <v>4201420</v>
      </c>
      <c r="M15" s="65">
        <v>3220310</v>
      </c>
      <c r="N15" s="65">
        <v>2169603</v>
      </c>
      <c r="O15" s="129">
        <f t="shared" si="3"/>
        <v>20331303</v>
      </c>
      <c r="P15" s="68">
        <f t="shared" si="4"/>
        <v>23699403</v>
      </c>
    </row>
    <row r="16" spans="3:16" s="61" customFormat="1" ht="30" customHeight="1">
      <c r="C16" s="62"/>
      <c r="D16" s="63"/>
      <c r="E16" s="69" t="s">
        <v>43</v>
      </c>
      <c r="F16" s="65">
        <v>300540</v>
      </c>
      <c r="G16" s="65">
        <v>613120</v>
      </c>
      <c r="H16" s="66">
        <f t="shared" si="1"/>
        <v>913660</v>
      </c>
      <c r="I16" s="135">
        <v>0</v>
      </c>
      <c r="J16" s="65">
        <v>4201220</v>
      </c>
      <c r="K16" s="65">
        <v>3657580</v>
      </c>
      <c r="L16" s="65">
        <v>2671860</v>
      </c>
      <c r="M16" s="65">
        <v>2292920</v>
      </c>
      <c r="N16" s="65">
        <v>1288510</v>
      </c>
      <c r="O16" s="129">
        <f t="shared" si="3"/>
        <v>14112090</v>
      </c>
      <c r="P16" s="68">
        <f t="shared" si="4"/>
        <v>15025750</v>
      </c>
    </row>
    <row r="17" spans="3:16" s="61" customFormat="1" ht="30" customHeight="1">
      <c r="C17" s="62"/>
      <c r="D17" s="70" t="s">
        <v>44</v>
      </c>
      <c r="E17" s="71"/>
      <c r="F17" s="65">
        <f>SUM(F18:F19)</f>
        <v>7185210</v>
      </c>
      <c r="G17" s="65">
        <f>SUM(G18:G19)</f>
        <v>14989301</v>
      </c>
      <c r="H17" s="66">
        <f t="shared" si="1"/>
        <v>22174511</v>
      </c>
      <c r="I17" s="135">
        <f aca="true" t="shared" si="5" ref="I17:N17">SUM(I18:I19)</f>
        <v>0</v>
      </c>
      <c r="J17" s="65">
        <f t="shared" si="5"/>
        <v>139797710</v>
      </c>
      <c r="K17" s="65">
        <f t="shared" si="5"/>
        <v>109651095</v>
      </c>
      <c r="L17" s="65">
        <f t="shared" si="5"/>
        <v>81230670</v>
      </c>
      <c r="M17" s="65">
        <f t="shared" si="5"/>
        <v>54538282</v>
      </c>
      <c r="N17" s="65">
        <f t="shared" si="5"/>
        <v>28958325</v>
      </c>
      <c r="O17" s="129">
        <f t="shared" si="3"/>
        <v>414176082</v>
      </c>
      <c r="P17" s="68">
        <f t="shared" si="4"/>
        <v>436350593</v>
      </c>
    </row>
    <row r="18" spans="3:16" s="61" customFormat="1" ht="30" customHeight="1">
      <c r="C18" s="62"/>
      <c r="D18" s="63"/>
      <c r="E18" s="69" t="s">
        <v>45</v>
      </c>
      <c r="F18" s="65">
        <v>0</v>
      </c>
      <c r="G18" s="65">
        <v>0</v>
      </c>
      <c r="H18" s="66">
        <f t="shared" si="1"/>
        <v>0</v>
      </c>
      <c r="I18" s="135">
        <v>0</v>
      </c>
      <c r="J18" s="65">
        <v>103215690</v>
      </c>
      <c r="K18" s="65">
        <v>82412553</v>
      </c>
      <c r="L18" s="65">
        <f>62422563+24820</f>
        <v>62447383</v>
      </c>
      <c r="M18" s="65">
        <v>47055412</v>
      </c>
      <c r="N18" s="65">
        <v>25510065</v>
      </c>
      <c r="O18" s="129">
        <f t="shared" si="3"/>
        <v>320641103</v>
      </c>
      <c r="P18" s="68">
        <f t="shared" si="4"/>
        <v>320641103</v>
      </c>
    </row>
    <row r="19" spans="3:16" s="61" customFormat="1" ht="30" customHeight="1">
      <c r="C19" s="62"/>
      <c r="D19" s="63"/>
      <c r="E19" s="69" t="s">
        <v>46</v>
      </c>
      <c r="F19" s="65">
        <v>7185210</v>
      </c>
      <c r="G19" s="65">
        <v>14989301</v>
      </c>
      <c r="H19" s="66">
        <f t="shared" si="1"/>
        <v>22174511</v>
      </c>
      <c r="I19" s="135">
        <v>0</v>
      </c>
      <c r="J19" s="65">
        <v>36582020</v>
      </c>
      <c r="K19" s="65">
        <v>27238542</v>
      </c>
      <c r="L19" s="65">
        <v>18783287</v>
      </c>
      <c r="M19" s="65">
        <v>7482870</v>
      </c>
      <c r="N19" s="65">
        <v>3448260</v>
      </c>
      <c r="O19" s="129">
        <f t="shared" si="3"/>
        <v>93534979</v>
      </c>
      <c r="P19" s="68">
        <f t="shared" si="4"/>
        <v>115709490</v>
      </c>
    </row>
    <row r="20" spans="3:16" s="61" customFormat="1" ht="30" customHeight="1">
      <c r="C20" s="62"/>
      <c r="D20" s="70" t="s">
        <v>47</v>
      </c>
      <c r="E20" s="71"/>
      <c r="F20" s="65">
        <f>SUM(F21:F24)</f>
        <v>104100</v>
      </c>
      <c r="G20" s="65">
        <f>SUM(G21:G24)</f>
        <v>729610</v>
      </c>
      <c r="H20" s="66">
        <f t="shared" si="1"/>
        <v>833710</v>
      </c>
      <c r="I20" s="135">
        <f aca="true" t="shared" si="6" ref="I20:N20">SUM(I21:I24)</f>
        <v>0</v>
      </c>
      <c r="J20" s="65">
        <f t="shared" si="6"/>
        <v>10922603</v>
      </c>
      <c r="K20" s="65">
        <f t="shared" si="6"/>
        <v>12117792</v>
      </c>
      <c r="L20" s="65">
        <f t="shared" si="6"/>
        <v>29602474</v>
      </c>
      <c r="M20" s="65">
        <f t="shared" si="6"/>
        <v>26418651</v>
      </c>
      <c r="N20" s="65">
        <f t="shared" si="6"/>
        <v>11334759</v>
      </c>
      <c r="O20" s="129">
        <f t="shared" si="3"/>
        <v>90396279</v>
      </c>
      <c r="P20" s="68">
        <f t="shared" si="4"/>
        <v>91229989</v>
      </c>
    </row>
    <row r="21" spans="3:16" s="61" customFormat="1" ht="30" customHeight="1">
      <c r="C21" s="62"/>
      <c r="D21" s="63"/>
      <c r="E21" s="69" t="s">
        <v>48</v>
      </c>
      <c r="F21" s="65">
        <v>104100</v>
      </c>
      <c r="G21" s="65">
        <v>651150</v>
      </c>
      <c r="H21" s="66">
        <f t="shared" si="1"/>
        <v>755250</v>
      </c>
      <c r="I21" s="135">
        <v>0</v>
      </c>
      <c r="J21" s="65">
        <v>8951813</v>
      </c>
      <c r="K21" s="65">
        <v>10168192</v>
      </c>
      <c r="L21" s="65">
        <v>27671204</v>
      </c>
      <c r="M21" s="65">
        <v>25645651</v>
      </c>
      <c r="N21" s="65">
        <v>10564509</v>
      </c>
      <c r="O21" s="129">
        <f t="shared" si="3"/>
        <v>83001369</v>
      </c>
      <c r="P21" s="68">
        <f t="shared" si="4"/>
        <v>83756619</v>
      </c>
    </row>
    <row r="22" spans="3:16" s="61" customFormat="1" ht="30" customHeight="1">
      <c r="C22" s="62"/>
      <c r="D22" s="63"/>
      <c r="E22" s="72" t="s">
        <v>49</v>
      </c>
      <c r="F22" s="65">
        <v>0</v>
      </c>
      <c r="G22" s="65">
        <v>78460</v>
      </c>
      <c r="H22" s="66">
        <f t="shared" si="1"/>
        <v>78460</v>
      </c>
      <c r="I22" s="135">
        <v>0</v>
      </c>
      <c r="J22" s="65">
        <v>1970790</v>
      </c>
      <c r="K22" s="65">
        <v>1949600</v>
      </c>
      <c r="L22" s="65">
        <v>1931270</v>
      </c>
      <c r="M22" s="65">
        <v>773000</v>
      </c>
      <c r="N22" s="65">
        <v>770250</v>
      </c>
      <c r="O22" s="129">
        <f t="shared" si="3"/>
        <v>7394910</v>
      </c>
      <c r="P22" s="68">
        <f t="shared" si="4"/>
        <v>7473370</v>
      </c>
    </row>
    <row r="23" spans="3:16" s="61" customFormat="1" ht="30" customHeight="1">
      <c r="C23" s="62"/>
      <c r="D23" s="63"/>
      <c r="E23" s="72" t="s">
        <v>50</v>
      </c>
      <c r="F23" s="65">
        <v>0</v>
      </c>
      <c r="G23" s="65">
        <v>0</v>
      </c>
      <c r="H23" s="66">
        <f t="shared" si="1"/>
        <v>0</v>
      </c>
      <c r="I23" s="13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29">
        <f t="shared" si="3"/>
        <v>0</v>
      </c>
      <c r="P23" s="68">
        <f t="shared" si="4"/>
        <v>0</v>
      </c>
    </row>
    <row r="24" spans="3:16" s="61" customFormat="1" ht="30" customHeight="1">
      <c r="C24" s="62"/>
      <c r="D24" s="73"/>
      <c r="E24" s="72" t="s">
        <v>77</v>
      </c>
      <c r="F24" s="65">
        <v>0</v>
      </c>
      <c r="G24" s="65">
        <v>0</v>
      </c>
      <c r="H24" s="66">
        <f t="shared" si="1"/>
        <v>0</v>
      </c>
      <c r="I24" s="13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129">
        <f t="shared" si="3"/>
        <v>0</v>
      </c>
      <c r="P24" s="68">
        <f t="shared" si="4"/>
        <v>0</v>
      </c>
    </row>
    <row r="25" spans="3:16" s="61" customFormat="1" ht="30" customHeight="1">
      <c r="C25" s="62"/>
      <c r="D25" s="70" t="s">
        <v>51</v>
      </c>
      <c r="E25" s="71"/>
      <c r="F25" s="65">
        <f>SUM(F26:F28)</f>
        <v>6357298</v>
      </c>
      <c r="G25" s="65">
        <f>SUM(G26:G28)</f>
        <v>8214553</v>
      </c>
      <c r="H25" s="66">
        <f t="shared" si="1"/>
        <v>14571851</v>
      </c>
      <c r="I25" s="135">
        <f aca="true" t="shared" si="7" ref="I25:N25">SUM(I26:I28)</f>
        <v>0</v>
      </c>
      <c r="J25" s="65">
        <f>SUM(J26:J28)</f>
        <v>14502196</v>
      </c>
      <c r="K25" s="65">
        <f t="shared" si="7"/>
        <v>19564925</v>
      </c>
      <c r="L25" s="65">
        <f t="shared" si="7"/>
        <v>14321984</v>
      </c>
      <c r="M25" s="65">
        <f t="shared" si="7"/>
        <v>10566146</v>
      </c>
      <c r="N25" s="65">
        <f t="shared" si="7"/>
        <v>5991476</v>
      </c>
      <c r="O25" s="129">
        <f t="shared" si="3"/>
        <v>64946727</v>
      </c>
      <c r="P25" s="68">
        <f t="shared" si="4"/>
        <v>79518578</v>
      </c>
    </row>
    <row r="26" spans="3:16" s="61" customFormat="1" ht="30" customHeight="1">
      <c r="C26" s="62"/>
      <c r="D26" s="63"/>
      <c r="E26" s="72" t="s">
        <v>52</v>
      </c>
      <c r="F26" s="65">
        <v>3053290</v>
      </c>
      <c r="G26" s="65">
        <v>6077590</v>
      </c>
      <c r="H26" s="66">
        <f t="shared" si="1"/>
        <v>9130880</v>
      </c>
      <c r="I26" s="135">
        <v>0</v>
      </c>
      <c r="J26" s="65">
        <v>10893660</v>
      </c>
      <c r="K26" s="65">
        <v>17618100</v>
      </c>
      <c r="L26" s="65">
        <f>13045980+3080</f>
        <v>13049060</v>
      </c>
      <c r="M26" s="65">
        <v>10199450</v>
      </c>
      <c r="N26" s="65">
        <v>5622160</v>
      </c>
      <c r="O26" s="129">
        <f t="shared" si="3"/>
        <v>57382430</v>
      </c>
      <c r="P26" s="68">
        <f t="shared" si="4"/>
        <v>66513310</v>
      </c>
    </row>
    <row r="27" spans="3:16" s="61" customFormat="1" ht="30" customHeight="1">
      <c r="C27" s="62"/>
      <c r="D27" s="63"/>
      <c r="E27" s="72" t="s">
        <v>53</v>
      </c>
      <c r="F27" s="65">
        <v>596542</v>
      </c>
      <c r="G27" s="65">
        <v>505090</v>
      </c>
      <c r="H27" s="66">
        <f t="shared" si="1"/>
        <v>1101632</v>
      </c>
      <c r="I27" s="135">
        <v>0</v>
      </c>
      <c r="J27" s="65">
        <v>634573</v>
      </c>
      <c r="K27" s="65">
        <v>669516</v>
      </c>
      <c r="L27" s="65">
        <v>443722</v>
      </c>
      <c r="M27" s="65">
        <v>278196</v>
      </c>
      <c r="N27" s="65">
        <v>23328</v>
      </c>
      <c r="O27" s="129">
        <f t="shared" si="3"/>
        <v>2049335</v>
      </c>
      <c r="P27" s="68">
        <f t="shared" si="4"/>
        <v>3150967</v>
      </c>
    </row>
    <row r="28" spans="3:16" s="61" customFormat="1" ht="30" customHeight="1">
      <c r="C28" s="62"/>
      <c r="D28" s="63"/>
      <c r="E28" s="72" t="s">
        <v>54</v>
      </c>
      <c r="F28" s="65">
        <v>2707466</v>
      </c>
      <c r="G28" s="65">
        <v>1631873</v>
      </c>
      <c r="H28" s="66">
        <f t="shared" si="1"/>
        <v>4339339</v>
      </c>
      <c r="I28" s="135">
        <v>0</v>
      </c>
      <c r="J28" s="65">
        <v>2973963</v>
      </c>
      <c r="K28" s="65">
        <v>1277309</v>
      </c>
      <c r="L28" s="65">
        <v>829202</v>
      </c>
      <c r="M28" s="65">
        <v>88500</v>
      </c>
      <c r="N28" s="65">
        <v>345988</v>
      </c>
      <c r="O28" s="129">
        <f t="shared" si="3"/>
        <v>5514962</v>
      </c>
      <c r="P28" s="68">
        <f t="shared" si="4"/>
        <v>9854301</v>
      </c>
    </row>
    <row r="29" spans="3:16" s="61" customFormat="1" ht="30" customHeight="1">
      <c r="C29" s="62"/>
      <c r="D29" s="74" t="s">
        <v>55</v>
      </c>
      <c r="E29" s="75"/>
      <c r="F29" s="65">
        <v>1397119</v>
      </c>
      <c r="G29" s="65">
        <v>1503506</v>
      </c>
      <c r="H29" s="66">
        <f t="shared" si="1"/>
        <v>2900625</v>
      </c>
      <c r="I29" s="135">
        <v>0</v>
      </c>
      <c r="J29" s="65">
        <v>15425805</v>
      </c>
      <c r="K29" s="65">
        <v>10418294</v>
      </c>
      <c r="L29" s="65">
        <v>10919682</v>
      </c>
      <c r="M29" s="65">
        <v>15795969</v>
      </c>
      <c r="N29" s="65">
        <v>7065361</v>
      </c>
      <c r="O29" s="129">
        <f t="shared" si="3"/>
        <v>59625111</v>
      </c>
      <c r="P29" s="68">
        <f t="shared" si="4"/>
        <v>62525736</v>
      </c>
    </row>
    <row r="30" spans="3:16" s="61" customFormat="1" ht="30" customHeight="1" thickBot="1">
      <c r="C30" s="76"/>
      <c r="D30" s="77" t="s">
        <v>56</v>
      </c>
      <c r="E30" s="78"/>
      <c r="F30" s="79">
        <v>3814502</v>
      </c>
      <c r="G30" s="79">
        <v>5149890</v>
      </c>
      <c r="H30" s="80">
        <f t="shared" si="1"/>
        <v>8964392</v>
      </c>
      <c r="I30" s="136">
        <v>0</v>
      </c>
      <c r="J30" s="79">
        <v>39658328</v>
      </c>
      <c r="K30" s="79">
        <v>24027585</v>
      </c>
      <c r="L30" s="79">
        <f>17179931+11680</f>
        <v>17191611</v>
      </c>
      <c r="M30" s="79">
        <v>11165020</v>
      </c>
      <c r="N30" s="79">
        <v>4926425</v>
      </c>
      <c r="O30" s="130">
        <f t="shared" si="3"/>
        <v>96968969</v>
      </c>
      <c r="P30" s="82">
        <f t="shared" si="4"/>
        <v>105933361</v>
      </c>
    </row>
    <row r="31" spans="3:16" s="61" customFormat="1" ht="30" customHeight="1">
      <c r="C31" s="59" t="s">
        <v>57</v>
      </c>
      <c r="D31" s="83"/>
      <c r="E31" s="84"/>
      <c r="F31" s="60">
        <f>SUM(F32:F40)</f>
        <v>680420</v>
      </c>
      <c r="G31" s="60">
        <f>SUM(G32:G40)</f>
        <v>785320</v>
      </c>
      <c r="H31" s="85">
        <f t="shared" si="1"/>
        <v>1465740</v>
      </c>
      <c r="I31" s="134">
        <f aca="true" t="shared" si="8" ref="I31:N31">SUM(I32:I40)</f>
        <v>0</v>
      </c>
      <c r="J31" s="60">
        <f t="shared" si="8"/>
        <v>98490338</v>
      </c>
      <c r="K31" s="60">
        <f t="shared" si="8"/>
        <v>106162195</v>
      </c>
      <c r="L31" s="60">
        <f t="shared" si="8"/>
        <v>125261125</v>
      </c>
      <c r="M31" s="60">
        <f t="shared" si="8"/>
        <v>132605483</v>
      </c>
      <c r="N31" s="60">
        <f t="shared" si="8"/>
        <v>100953100</v>
      </c>
      <c r="O31" s="128">
        <f t="shared" si="3"/>
        <v>563472241</v>
      </c>
      <c r="P31" s="87">
        <f t="shared" si="4"/>
        <v>564937981</v>
      </c>
    </row>
    <row r="32" spans="3:16" s="61" customFormat="1" ht="30" customHeight="1">
      <c r="C32" s="88"/>
      <c r="D32" s="74" t="s">
        <v>58</v>
      </c>
      <c r="E32" s="75"/>
      <c r="F32" s="89">
        <v>0</v>
      </c>
      <c r="G32" s="89">
        <v>0</v>
      </c>
      <c r="H32" s="90">
        <f t="shared" si="1"/>
        <v>0</v>
      </c>
      <c r="I32" s="137">
        <v>0</v>
      </c>
      <c r="J32" s="89">
        <v>11969270</v>
      </c>
      <c r="K32" s="89">
        <v>19425910</v>
      </c>
      <c r="L32" s="89">
        <v>17552090</v>
      </c>
      <c r="M32" s="89">
        <v>14323414</v>
      </c>
      <c r="N32" s="89">
        <v>7110770</v>
      </c>
      <c r="O32" s="131">
        <f t="shared" si="3"/>
        <v>70381454</v>
      </c>
      <c r="P32" s="92">
        <f t="shared" si="4"/>
        <v>70381454</v>
      </c>
    </row>
    <row r="33" spans="3:16" s="61" customFormat="1" ht="30" customHeight="1">
      <c r="C33" s="62"/>
      <c r="D33" s="74" t="s">
        <v>59</v>
      </c>
      <c r="E33" s="75"/>
      <c r="F33" s="65">
        <v>0</v>
      </c>
      <c r="G33" s="65">
        <v>0</v>
      </c>
      <c r="H33" s="66">
        <f t="shared" si="1"/>
        <v>0</v>
      </c>
      <c r="I33" s="137">
        <v>0</v>
      </c>
      <c r="J33" s="65">
        <v>123650</v>
      </c>
      <c r="K33" s="65">
        <v>0</v>
      </c>
      <c r="L33" s="65">
        <v>0</v>
      </c>
      <c r="M33" s="65">
        <v>0</v>
      </c>
      <c r="N33" s="65">
        <v>0</v>
      </c>
      <c r="O33" s="129">
        <f t="shared" si="3"/>
        <v>123650</v>
      </c>
      <c r="P33" s="68">
        <f t="shared" si="4"/>
        <v>123650</v>
      </c>
    </row>
    <row r="34" spans="3:16" s="61" customFormat="1" ht="30" customHeight="1">
      <c r="C34" s="62"/>
      <c r="D34" s="74" t="s">
        <v>74</v>
      </c>
      <c r="E34" s="75"/>
      <c r="F34" s="65">
        <v>0</v>
      </c>
      <c r="G34" s="65">
        <v>0</v>
      </c>
      <c r="H34" s="66">
        <f t="shared" si="1"/>
        <v>0</v>
      </c>
      <c r="I34" s="137">
        <v>0</v>
      </c>
      <c r="J34" s="65">
        <v>48539678</v>
      </c>
      <c r="K34" s="65">
        <v>42641085</v>
      </c>
      <c r="L34" s="65">
        <v>30349585</v>
      </c>
      <c r="M34" s="65">
        <v>16080349</v>
      </c>
      <c r="N34" s="65">
        <v>12019590</v>
      </c>
      <c r="O34" s="129">
        <f t="shared" si="3"/>
        <v>149630287</v>
      </c>
      <c r="P34" s="68">
        <f t="shared" si="4"/>
        <v>149630287</v>
      </c>
    </row>
    <row r="35" spans="3:16" s="61" customFormat="1" ht="30" customHeight="1">
      <c r="C35" s="62"/>
      <c r="D35" s="74" t="s">
        <v>60</v>
      </c>
      <c r="E35" s="75"/>
      <c r="F35" s="65">
        <v>41820</v>
      </c>
      <c r="G35" s="65">
        <v>0</v>
      </c>
      <c r="H35" s="66">
        <f t="shared" si="1"/>
        <v>41820</v>
      </c>
      <c r="I35" s="135">
        <v>0</v>
      </c>
      <c r="J35" s="65">
        <v>4625920</v>
      </c>
      <c r="K35" s="65">
        <v>4987880</v>
      </c>
      <c r="L35" s="65">
        <v>5621080</v>
      </c>
      <c r="M35" s="65">
        <v>7498610</v>
      </c>
      <c r="N35" s="65">
        <v>3959260</v>
      </c>
      <c r="O35" s="129">
        <f t="shared" si="3"/>
        <v>26692750</v>
      </c>
      <c r="P35" s="68">
        <f t="shared" si="4"/>
        <v>26734570</v>
      </c>
    </row>
    <row r="36" spans="3:16" s="61" customFormat="1" ht="30" customHeight="1">
      <c r="C36" s="62"/>
      <c r="D36" s="74" t="s">
        <v>61</v>
      </c>
      <c r="E36" s="75"/>
      <c r="F36" s="65">
        <v>638600</v>
      </c>
      <c r="G36" s="65">
        <v>785320</v>
      </c>
      <c r="H36" s="66">
        <f t="shared" si="1"/>
        <v>1423920</v>
      </c>
      <c r="I36" s="135">
        <v>0</v>
      </c>
      <c r="J36" s="65">
        <v>14725840</v>
      </c>
      <c r="K36" s="65">
        <v>12777920</v>
      </c>
      <c r="L36" s="65">
        <v>13424250</v>
      </c>
      <c r="M36" s="65">
        <v>11268090</v>
      </c>
      <c r="N36" s="65">
        <v>2919330</v>
      </c>
      <c r="O36" s="129">
        <f t="shared" si="3"/>
        <v>55115430</v>
      </c>
      <c r="P36" s="68">
        <f t="shared" si="4"/>
        <v>56539350</v>
      </c>
    </row>
    <row r="37" spans="3:16" s="61" customFormat="1" ht="30" customHeight="1">
      <c r="C37" s="62"/>
      <c r="D37" s="74" t="s">
        <v>62</v>
      </c>
      <c r="E37" s="75"/>
      <c r="F37" s="65">
        <v>0</v>
      </c>
      <c r="G37" s="65">
        <v>0</v>
      </c>
      <c r="H37" s="66">
        <f t="shared" si="1"/>
        <v>0</v>
      </c>
      <c r="I37" s="137">
        <v>0</v>
      </c>
      <c r="J37" s="65">
        <v>18283100</v>
      </c>
      <c r="K37" s="65">
        <v>25337160</v>
      </c>
      <c r="L37" s="65">
        <v>35291100</v>
      </c>
      <c r="M37" s="65">
        <v>14783710</v>
      </c>
      <c r="N37" s="65">
        <v>10423850</v>
      </c>
      <c r="O37" s="129">
        <f t="shared" si="3"/>
        <v>104118920</v>
      </c>
      <c r="P37" s="68">
        <f t="shared" si="4"/>
        <v>104118920</v>
      </c>
    </row>
    <row r="38" spans="3:16" s="61" customFormat="1" ht="30" customHeight="1">
      <c r="C38" s="62"/>
      <c r="D38" s="74" t="s">
        <v>63</v>
      </c>
      <c r="E38" s="75"/>
      <c r="F38" s="65">
        <v>0</v>
      </c>
      <c r="G38" s="65">
        <v>0</v>
      </c>
      <c r="H38" s="66">
        <f t="shared" si="1"/>
        <v>0</v>
      </c>
      <c r="I38" s="137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129">
        <f t="shared" si="3"/>
        <v>0</v>
      </c>
      <c r="P38" s="68">
        <f t="shared" si="4"/>
        <v>0</v>
      </c>
    </row>
    <row r="39" spans="3:16" s="61" customFormat="1" ht="30" customHeight="1">
      <c r="C39" s="62"/>
      <c r="D39" s="201" t="s">
        <v>64</v>
      </c>
      <c r="E39" s="220"/>
      <c r="F39" s="65">
        <v>0</v>
      </c>
      <c r="G39" s="65">
        <v>0</v>
      </c>
      <c r="H39" s="66">
        <f t="shared" si="1"/>
        <v>0</v>
      </c>
      <c r="I39" s="137">
        <v>0</v>
      </c>
      <c r="J39" s="65">
        <v>222880</v>
      </c>
      <c r="K39" s="65">
        <v>992240</v>
      </c>
      <c r="L39" s="65">
        <v>23023020</v>
      </c>
      <c r="M39" s="65">
        <v>68651310</v>
      </c>
      <c r="N39" s="65">
        <v>64520300</v>
      </c>
      <c r="O39" s="129">
        <f t="shared" si="3"/>
        <v>157409750</v>
      </c>
      <c r="P39" s="68">
        <f t="shared" si="4"/>
        <v>157409750</v>
      </c>
    </row>
    <row r="40" spans="3:16" s="61" customFormat="1" ht="30" customHeight="1" thickBot="1">
      <c r="C40" s="76"/>
      <c r="D40" s="203" t="s">
        <v>65</v>
      </c>
      <c r="E40" s="204"/>
      <c r="F40" s="93">
        <v>0</v>
      </c>
      <c r="G40" s="93">
        <v>0</v>
      </c>
      <c r="H40" s="94">
        <f t="shared" si="1"/>
        <v>0</v>
      </c>
      <c r="I40" s="138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132">
        <f t="shared" si="3"/>
        <v>0</v>
      </c>
      <c r="P40" s="96">
        <f t="shared" si="4"/>
        <v>0</v>
      </c>
    </row>
    <row r="41" spans="3:16" s="61" customFormat="1" ht="30" customHeight="1">
      <c r="C41" s="59" t="s">
        <v>66</v>
      </c>
      <c r="D41" s="83"/>
      <c r="E41" s="84"/>
      <c r="F41" s="60">
        <f>SUM(F42:F45)</f>
        <v>0</v>
      </c>
      <c r="G41" s="60">
        <f>SUM(G42:G45)</f>
        <v>0</v>
      </c>
      <c r="H41" s="85">
        <f t="shared" si="1"/>
        <v>0</v>
      </c>
      <c r="I41" s="139">
        <v>0</v>
      </c>
      <c r="J41" s="60">
        <f>SUM(J42:J45)</f>
        <v>39120274</v>
      </c>
      <c r="K41" s="60">
        <f>SUM(K42:K45)</f>
        <v>46912894</v>
      </c>
      <c r="L41" s="60">
        <f>SUM(L42:L45)</f>
        <v>116206136</v>
      </c>
      <c r="M41" s="60">
        <f>SUM(M42:M45)</f>
        <v>281480383</v>
      </c>
      <c r="N41" s="60">
        <f>SUM(N42:N45)</f>
        <v>192936089</v>
      </c>
      <c r="O41" s="128">
        <f t="shared" si="3"/>
        <v>676655776</v>
      </c>
      <c r="P41" s="87">
        <f t="shared" si="4"/>
        <v>676655776</v>
      </c>
    </row>
    <row r="42" spans="3:16" s="61" customFormat="1" ht="30" customHeight="1">
      <c r="C42" s="62"/>
      <c r="D42" s="74" t="s">
        <v>67</v>
      </c>
      <c r="E42" s="75"/>
      <c r="F42" s="65">
        <v>0</v>
      </c>
      <c r="G42" s="65">
        <v>0</v>
      </c>
      <c r="H42" s="66">
        <f t="shared" si="1"/>
        <v>0</v>
      </c>
      <c r="I42" s="137">
        <v>0</v>
      </c>
      <c r="J42" s="65">
        <v>1515133</v>
      </c>
      <c r="K42" s="65">
        <v>2617130</v>
      </c>
      <c r="L42" s="65">
        <v>46839926</v>
      </c>
      <c r="M42" s="65">
        <v>140337138</v>
      </c>
      <c r="N42" s="65">
        <v>108939833</v>
      </c>
      <c r="O42" s="129">
        <f t="shared" si="3"/>
        <v>300249160</v>
      </c>
      <c r="P42" s="68">
        <f t="shared" si="4"/>
        <v>300249160</v>
      </c>
    </row>
    <row r="43" spans="3:16" s="61" customFormat="1" ht="30" customHeight="1">
      <c r="C43" s="62"/>
      <c r="D43" s="74" t="s">
        <v>68</v>
      </c>
      <c r="E43" s="75"/>
      <c r="F43" s="65">
        <v>0</v>
      </c>
      <c r="G43" s="65">
        <v>0</v>
      </c>
      <c r="H43" s="66">
        <f t="shared" si="1"/>
        <v>0</v>
      </c>
      <c r="I43" s="137">
        <v>0</v>
      </c>
      <c r="J43" s="65">
        <v>34418281</v>
      </c>
      <c r="K43" s="65">
        <v>39457784</v>
      </c>
      <c r="L43" s="65">
        <v>53152800</v>
      </c>
      <c r="M43" s="65">
        <v>69869188</v>
      </c>
      <c r="N43" s="65">
        <v>37609548</v>
      </c>
      <c r="O43" s="129">
        <f t="shared" si="3"/>
        <v>234507601</v>
      </c>
      <c r="P43" s="68">
        <f t="shared" si="4"/>
        <v>234507601</v>
      </c>
    </row>
    <row r="44" spans="3:16" s="61" customFormat="1" ht="30" customHeight="1">
      <c r="C44" s="62"/>
      <c r="D44" s="74" t="s">
        <v>69</v>
      </c>
      <c r="E44" s="75"/>
      <c r="F44" s="65">
        <v>0</v>
      </c>
      <c r="G44" s="65">
        <v>0</v>
      </c>
      <c r="H44" s="66">
        <f t="shared" si="1"/>
        <v>0</v>
      </c>
      <c r="I44" s="137">
        <v>0</v>
      </c>
      <c r="J44" s="65">
        <v>1265050</v>
      </c>
      <c r="K44" s="65">
        <v>1443730</v>
      </c>
      <c r="L44" s="65">
        <v>13105250</v>
      </c>
      <c r="M44" s="65">
        <v>60558357</v>
      </c>
      <c r="N44" s="65">
        <v>39579748</v>
      </c>
      <c r="O44" s="129">
        <f t="shared" si="3"/>
        <v>115952135</v>
      </c>
      <c r="P44" s="68">
        <f t="shared" si="4"/>
        <v>115952135</v>
      </c>
    </row>
    <row r="45" spans="3:16" s="61" customFormat="1" ht="30" customHeight="1" thickBot="1">
      <c r="C45" s="76"/>
      <c r="D45" s="77" t="s">
        <v>78</v>
      </c>
      <c r="E45" s="78"/>
      <c r="F45" s="79">
        <v>0</v>
      </c>
      <c r="G45" s="79">
        <v>0</v>
      </c>
      <c r="H45" s="66">
        <f t="shared" si="1"/>
        <v>0</v>
      </c>
      <c r="I45" s="140">
        <v>0</v>
      </c>
      <c r="J45" s="79">
        <v>1921810</v>
      </c>
      <c r="K45" s="79">
        <v>3394250</v>
      </c>
      <c r="L45" s="79">
        <v>3108160</v>
      </c>
      <c r="M45" s="79">
        <v>10715700</v>
      </c>
      <c r="N45" s="79">
        <v>6806960</v>
      </c>
      <c r="O45" s="130">
        <f t="shared" si="3"/>
        <v>25946880</v>
      </c>
      <c r="P45" s="82">
        <f t="shared" si="4"/>
        <v>25946880</v>
      </c>
    </row>
    <row r="46" spans="3:16" s="61" customFormat="1" ht="30" customHeight="1" thickBot="1">
      <c r="C46" s="205" t="s">
        <v>70</v>
      </c>
      <c r="D46" s="206"/>
      <c r="E46" s="206"/>
      <c r="F46" s="99">
        <f>SUM(F10,F31,F41)</f>
        <v>21622449</v>
      </c>
      <c r="G46" s="99">
        <f>SUM(G10,G31,G41)</f>
        <v>37364368</v>
      </c>
      <c r="H46" s="101">
        <f t="shared" si="1"/>
        <v>58986817</v>
      </c>
      <c r="I46" s="141">
        <f aca="true" t="shared" si="9" ref="I46:N46">SUM(I10,I31,I41)</f>
        <v>0</v>
      </c>
      <c r="J46" s="99">
        <f t="shared" si="9"/>
        <v>407736526</v>
      </c>
      <c r="K46" s="99">
        <f t="shared" si="9"/>
        <v>368630047</v>
      </c>
      <c r="L46" s="99">
        <f t="shared" si="9"/>
        <v>422858992</v>
      </c>
      <c r="M46" s="99">
        <f t="shared" si="9"/>
        <v>564353776</v>
      </c>
      <c r="N46" s="99">
        <f t="shared" si="9"/>
        <v>377226508</v>
      </c>
      <c r="O46" s="133">
        <f t="shared" si="3"/>
        <v>2140805849</v>
      </c>
      <c r="P46" s="103">
        <f t="shared" si="4"/>
        <v>2199792666</v>
      </c>
    </row>
    <row r="47" spans="3:17" s="61" customFormat="1" ht="30" customHeight="1" thickBot="1" thickTop="1">
      <c r="C47" s="100" t="s">
        <v>73</v>
      </c>
      <c r="D47" s="55"/>
      <c r="E47" s="55"/>
      <c r="F47" s="56"/>
      <c r="G47" s="56"/>
      <c r="H47" s="56">
        <f t="shared" si="1"/>
        <v>0</v>
      </c>
      <c r="I47" s="56"/>
      <c r="J47" s="56"/>
      <c r="K47" s="56"/>
      <c r="L47" s="56"/>
      <c r="M47" s="56"/>
      <c r="N47" s="56"/>
      <c r="O47" s="56">
        <f t="shared" si="3"/>
        <v>0</v>
      </c>
      <c r="P47" s="142">
        <f t="shared" si="4"/>
        <v>0</v>
      </c>
      <c r="Q47" s="17"/>
    </row>
    <row r="48" spans="3:17" s="61" customFormat="1" ht="30" customHeight="1">
      <c r="C48" s="59" t="s">
        <v>37</v>
      </c>
      <c r="D48" s="53"/>
      <c r="E48" s="54"/>
      <c r="F48" s="60">
        <f>SUM(F49,F55,F58,F63,F67,F68)</f>
        <v>18991469</v>
      </c>
      <c r="G48" s="60">
        <f>SUM(G49,G55,G58,G63,G67,G68)</f>
        <v>33137208</v>
      </c>
      <c r="H48" s="85">
        <f t="shared" si="1"/>
        <v>52128677</v>
      </c>
      <c r="I48" s="134">
        <f aca="true" t="shared" si="10" ref="I48:N48">SUM(I49,I55,I58,I63,I67,I68)</f>
        <v>0</v>
      </c>
      <c r="J48" s="60">
        <f t="shared" si="10"/>
        <v>244365639</v>
      </c>
      <c r="K48" s="60">
        <f t="shared" si="10"/>
        <v>194379442</v>
      </c>
      <c r="L48" s="60">
        <f t="shared" si="10"/>
        <v>162847300</v>
      </c>
      <c r="M48" s="60">
        <f t="shared" si="10"/>
        <v>135339276</v>
      </c>
      <c r="N48" s="60">
        <f t="shared" si="10"/>
        <v>74782870</v>
      </c>
      <c r="O48" s="128">
        <f t="shared" si="3"/>
        <v>811714527</v>
      </c>
      <c r="P48" s="87">
        <f t="shared" si="4"/>
        <v>863843204</v>
      </c>
      <c r="Q48" s="17"/>
    </row>
    <row r="49" spans="3:16" s="61" customFormat="1" ht="30" customHeight="1">
      <c r="C49" s="62"/>
      <c r="D49" s="63" t="s">
        <v>38</v>
      </c>
      <c r="E49" s="64"/>
      <c r="F49" s="65">
        <f>SUM(F50:F54)</f>
        <v>1844833</v>
      </c>
      <c r="G49" s="65">
        <f>SUM(G50:G54)</f>
        <v>5341933</v>
      </c>
      <c r="H49" s="66">
        <f t="shared" si="1"/>
        <v>7186766</v>
      </c>
      <c r="I49" s="135">
        <f aca="true" t="shared" si="11" ref="I49:N49">SUM(I50:I54)</f>
        <v>0</v>
      </c>
      <c r="J49" s="65">
        <f t="shared" si="11"/>
        <v>44105335</v>
      </c>
      <c r="K49" s="65">
        <f t="shared" si="11"/>
        <v>35384191</v>
      </c>
      <c r="L49" s="65">
        <f t="shared" si="11"/>
        <v>24937137</v>
      </c>
      <c r="M49" s="65">
        <f t="shared" si="11"/>
        <v>28384267</v>
      </c>
      <c r="N49" s="65">
        <f t="shared" si="11"/>
        <v>22337660</v>
      </c>
      <c r="O49" s="129">
        <f t="shared" si="3"/>
        <v>155148590</v>
      </c>
      <c r="P49" s="68">
        <f t="shared" si="4"/>
        <v>162335356</v>
      </c>
    </row>
    <row r="50" spans="3:16" s="61" customFormat="1" ht="30" customHeight="1">
      <c r="C50" s="62"/>
      <c r="D50" s="63"/>
      <c r="E50" s="69" t="s">
        <v>39</v>
      </c>
      <c r="F50" s="65">
        <v>0</v>
      </c>
      <c r="G50" s="65">
        <v>0</v>
      </c>
      <c r="H50" s="66">
        <f t="shared" si="1"/>
        <v>0</v>
      </c>
      <c r="I50" s="135">
        <v>0</v>
      </c>
      <c r="J50" s="65">
        <v>28037990</v>
      </c>
      <c r="K50" s="65">
        <v>21983110</v>
      </c>
      <c r="L50" s="65">
        <v>14286525</v>
      </c>
      <c r="M50" s="65">
        <v>17476129</v>
      </c>
      <c r="N50" s="65">
        <v>12640593</v>
      </c>
      <c r="O50" s="129">
        <f t="shared" si="3"/>
        <v>94424347</v>
      </c>
      <c r="P50" s="68">
        <f t="shared" si="4"/>
        <v>94424347</v>
      </c>
    </row>
    <row r="51" spans="3:16" s="61" customFormat="1" ht="30" customHeight="1">
      <c r="C51" s="62"/>
      <c r="D51" s="63"/>
      <c r="E51" s="69" t="s">
        <v>40</v>
      </c>
      <c r="F51" s="65">
        <v>0</v>
      </c>
      <c r="G51" s="65">
        <v>0</v>
      </c>
      <c r="H51" s="66">
        <f t="shared" si="1"/>
        <v>0</v>
      </c>
      <c r="I51" s="135">
        <v>0</v>
      </c>
      <c r="J51" s="65">
        <v>212634</v>
      </c>
      <c r="K51" s="65">
        <v>357142</v>
      </c>
      <c r="L51" s="65">
        <v>534151</v>
      </c>
      <c r="M51" s="65">
        <v>2394771</v>
      </c>
      <c r="N51" s="65">
        <v>2420492</v>
      </c>
      <c r="O51" s="129">
        <f t="shared" si="3"/>
        <v>5919190</v>
      </c>
      <c r="P51" s="68">
        <f t="shared" si="4"/>
        <v>5919190</v>
      </c>
    </row>
    <row r="52" spans="3:16" s="61" customFormat="1" ht="30" customHeight="1">
      <c r="C52" s="62"/>
      <c r="D52" s="63"/>
      <c r="E52" s="69" t="s">
        <v>41</v>
      </c>
      <c r="F52" s="65">
        <v>738685</v>
      </c>
      <c r="G52" s="65">
        <v>2632586</v>
      </c>
      <c r="H52" s="66">
        <f t="shared" si="1"/>
        <v>3371271</v>
      </c>
      <c r="I52" s="135">
        <v>0</v>
      </c>
      <c r="J52" s="65">
        <v>6521479</v>
      </c>
      <c r="K52" s="65">
        <v>5949150</v>
      </c>
      <c r="L52" s="65">
        <v>3996011</v>
      </c>
      <c r="M52" s="65">
        <v>3588310</v>
      </c>
      <c r="N52" s="65">
        <v>4203257</v>
      </c>
      <c r="O52" s="129">
        <f t="shared" si="3"/>
        <v>24258207</v>
      </c>
      <c r="P52" s="68">
        <f t="shared" si="4"/>
        <v>27629478</v>
      </c>
    </row>
    <row r="53" spans="3:16" s="61" customFormat="1" ht="30" customHeight="1">
      <c r="C53" s="62"/>
      <c r="D53" s="63"/>
      <c r="E53" s="69" t="s">
        <v>42</v>
      </c>
      <c r="F53" s="65">
        <v>838570</v>
      </c>
      <c r="G53" s="65">
        <v>2169634</v>
      </c>
      <c r="H53" s="66">
        <f t="shared" si="1"/>
        <v>3008204</v>
      </c>
      <c r="I53" s="135">
        <v>0</v>
      </c>
      <c r="J53" s="65">
        <v>5621050</v>
      </c>
      <c r="K53" s="65">
        <v>3840185</v>
      </c>
      <c r="L53" s="65">
        <v>3731007</v>
      </c>
      <c r="M53" s="65">
        <v>2872083</v>
      </c>
      <c r="N53" s="65">
        <v>1922445</v>
      </c>
      <c r="O53" s="129">
        <f t="shared" si="3"/>
        <v>17986770</v>
      </c>
      <c r="P53" s="68">
        <f t="shared" si="4"/>
        <v>20994974</v>
      </c>
    </row>
    <row r="54" spans="3:16" s="61" customFormat="1" ht="30" customHeight="1">
      <c r="C54" s="62"/>
      <c r="D54" s="63"/>
      <c r="E54" s="69" t="s">
        <v>43</v>
      </c>
      <c r="F54" s="65">
        <v>267578</v>
      </c>
      <c r="G54" s="65">
        <v>539713</v>
      </c>
      <c r="H54" s="66">
        <f t="shared" si="1"/>
        <v>807291</v>
      </c>
      <c r="I54" s="135">
        <v>0</v>
      </c>
      <c r="J54" s="65">
        <v>3712182</v>
      </c>
      <c r="K54" s="65">
        <v>3254604</v>
      </c>
      <c r="L54" s="65">
        <v>2389443</v>
      </c>
      <c r="M54" s="65">
        <v>2052974</v>
      </c>
      <c r="N54" s="65">
        <v>1150873</v>
      </c>
      <c r="O54" s="129">
        <f t="shared" si="3"/>
        <v>12560076</v>
      </c>
      <c r="P54" s="68">
        <f t="shared" si="4"/>
        <v>13367367</v>
      </c>
    </row>
    <row r="55" spans="3:16" s="61" customFormat="1" ht="30" customHeight="1">
      <c r="C55" s="62"/>
      <c r="D55" s="70" t="s">
        <v>44</v>
      </c>
      <c r="E55" s="71"/>
      <c r="F55" s="65">
        <f>SUM(F56:F57)</f>
        <v>6369807</v>
      </c>
      <c r="G55" s="65">
        <f>SUM(G56:G57)</f>
        <v>13353132</v>
      </c>
      <c r="H55" s="66">
        <f t="shared" si="1"/>
        <v>19722939</v>
      </c>
      <c r="I55" s="135">
        <f aca="true" t="shared" si="12" ref="I55:N55">SUM(I56:I57)</f>
        <v>0</v>
      </c>
      <c r="J55" s="65">
        <f t="shared" si="12"/>
        <v>124346191</v>
      </c>
      <c r="K55" s="65">
        <f t="shared" si="12"/>
        <v>97543259</v>
      </c>
      <c r="L55" s="65">
        <f t="shared" si="12"/>
        <v>72092350</v>
      </c>
      <c r="M55" s="65">
        <f t="shared" si="12"/>
        <v>48708888</v>
      </c>
      <c r="N55" s="65">
        <f t="shared" si="12"/>
        <v>25907749</v>
      </c>
      <c r="O55" s="129">
        <f t="shared" si="3"/>
        <v>368598437</v>
      </c>
      <c r="P55" s="68">
        <f t="shared" si="4"/>
        <v>388321376</v>
      </c>
    </row>
    <row r="56" spans="3:16" s="61" customFormat="1" ht="30" customHeight="1">
      <c r="C56" s="62"/>
      <c r="D56" s="63"/>
      <c r="E56" s="69" t="s">
        <v>45</v>
      </c>
      <c r="F56" s="65">
        <v>0</v>
      </c>
      <c r="G56" s="65">
        <v>0</v>
      </c>
      <c r="H56" s="66">
        <f t="shared" si="1"/>
        <v>0</v>
      </c>
      <c r="I56" s="135">
        <v>0</v>
      </c>
      <c r="J56" s="65">
        <v>91826916</v>
      </c>
      <c r="K56" s="65">
        <v>73403639</v>
      </c>
      <c r="L56" s="65">
        <f>55498242+17374</f>
        <v>55515616</v>
      </c>
      <c r="M56" s="65">
        <v>41995376</v>
      </c>
      <c r="N56" s="65">
        <v>22842592</v>
      </c>
      <c r="O56" s="129">
        <f t="shared" si="3"/>
        <v>285584139</v>
      </c>
      <c r="P56" s="68">
        <f t="shared" si="4"/>
        <v>285584139</v>
      </c>
    </row>
    <row r="57" spans="3:16" s="61" customFormat="1" ht="30" customHeight="1">
      <c r="C57" s="62"/>
      <c r="D57" s="63"/>
      <c r="E57" s="69" t="s">
        <v>46</v>
      </c>
      <c r="F57" s="65">
        <v>6369807</v>
      </c>
      <c r="G57" s="65">
        <v>13353132</v>
      </c>
      <c r="H57" s="66">
        <f t="shared" si="1"/>
        <v>19722939</v>
      </c>
      <c r="I57" s="135">
        <v>0</v>
      </c>
      <c r="J57" s="65">
        <v>32519275</v>
      </c>
      <c r="K57" s="65">
        <v>24139620</v>
      </c>
      <c r="L57" s="65">
        <v>16576734</v>
      </c>
      <c r="M57" s="65">
        <v>6713512</v>
      </c>
      <c r="N57" s="65">
        <v>3065157</v>
      </c>
      <c r="O57" s="129">
        <f t="shared" si="3"/>
        <v>83014298</v>
      </c>
      <c r="P57" s="68">
        <f t="shared" si="4"/>
        <v>102737237</v>
      </c>
    </row>
    <row r="58" spans="3:16" s="61" customFormat="1" ht="30" customHeight="1">
      <c r="C58" s="62"/>
      <c r="D58" s="70" t="s">
        <v>47</v>
      </c>
      <c r="E58" s="71"/>
      <c r="F58" s="65">
        <f>SUM(F59:F62)</f>
        <v>92169</v>
      </c>
      <c r="G58" s="65">
        <f>SUM(G59:G62)</f>
        <v>644068</v>
      </c>
      <c r="H58" s="66">
        <f t="shared" si="1"/>
        <v>736237</v>
      </c>
      <c r="I58" s="135">
        <f aca="true" t="shared" si="13" ref="I58:N58">SUM(I59:I62)</f>
        <v>0</v>
      </c>
      <c r="J58" s="65">
        <f t="shared" si="13"/>
        <v>9745063</v>
      </c>
      <c r="K58" s="65">
        <f t="shared" si="13"/>
        <v>10808038</v>
      </c>
      <c r="L58" s="65">
        <f t="shared" si="13"/>
        <v>26419304</v>
      </c>
      <c r="M58" s="65">
        <f t="shared" si="13"/>
        <v>23539765</v>
      </c>
      <c r="N58" s="65">
        <f t="shared" si="13"/>
        <v>10073419</v>
      </c>
      <c r="O58" s="129">
        <f t="shared" si="3"/>
        <v>80585589</v>
      </c>
      <c r="P58" s="68">
        <f t="shared" si="4"/>
        <v>81321826</v>
      </c>
    </row>
    <row r="59" spans="3:16" s="61" customFormat="1" ht="30" customHeight="1">
      <c r="C59" s="62"/>
      <c r="D59" s="63"/>
      <c r="E59" s="69" t="s">
        <v>48</v>
      </c>
      <c r="F59" s="65">
        <v>92169</v>
      </c>
      <c r="G59" s="65">
        <v>573454</v>
      </c>
      <c r="H59" s="66">
        <f t="shared" si="1"/>
        <v>665623</v>
      </c>
      <c r="I59" s="135">
        <v>0</v>
      </c>
      <c r="J59" s="65">
        <v>7979187</v>
      </c>
      <c r="K59" s="65">
        <v>9089835</v>
      </c>
      <c r="L59" s="65">
        <v>24694295</v>
      </c>
      <c r="M59" s="65">
        <v>22844065</v>
      </c>
      <c r="N59" s="65">
        <v>9389999</v>
      </c>
      <c r="O59" s="129">
        <f t="shared" si="3"/>
        <v>73997381</v>
      </c>
      <c r="P59" s="68">
        <f t="shared" si="4"/>
        <v>74663004</v>
      </c>
    </row>
    <row r="60" spans="3:16" s="61" customFormat="1" ht="30" customHeight="1">
      <c r="C60" s="62"/>
      <c r="D60" s="63"/>
      <c r="E60" s="72" t="s">
        <v>49</v>
      </c>
      <c r="F60" s="65">
        <v>0</v>
      </c>
      <c r="G60" s="65">
        <v>70614</v>
      </c>
      <c r="H60" s="66">
        <f t="shared" si="1"/>
        <v>70614</v>
      </c>
      <c r="I60" s="135">
        <v>0</v>
      </c>
      <c r="J60" s="65">
        <v>1765876</v>
      </c>
      <c r="K60" s="65">
        <v>1718203</v>
      </c>
      <c r="L60" s="65">
        <v>1725009</v>
      </c>
      <c r="M60" s="65">
        <v>695700</v>
      </c>
      <c r="N60" s="65">
        <v>683420</v>
      </c>
      <c r="O60" s="129">
        <f t="shared" si="3"/>
        <v>6588208</v>
      </c>
      <c r="P60" s="68">
        <f t="shared" si="4"/>
        <v>6658822</v>
      </c>
    </row>
    <row r="61" spans="3:16" s="61" customFormat="1" ht="30" customHeight="1">
      <c r="C61" s="62"/>
      <c r="D61" s="63"/>
      <c r="E61" s="72" t="s">
        <v>50</v>
      </c>
      <c r="F61" s="65">
        <v>0</v>
      </c>
      <c r="G61" s="65">
        <v>0</v>
      </c>
      <c r="H61" s="66">
        <f t="shared" si="1"/>
        <v>0</v>
      </c>
      <c r="I61" s="13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129">
        <f t="shared" si="3"/>
        <v>0</v>
      </c>
      <c r="P61" s="68">
        <f t="shared" si="4"/>
        <v>0</v>
      </c>
    </row>
    <row r="62" spans="3:16" s="61" customFormat="1" ht="30" customHeight="1">
      <c r="C62" s="62"/>
      <c r="D62" s="73"/>
      <c r="E62" s="72" t="s">
        <v>77</v>
      </c>
      <c r="F62" s="65">
        <v>0</v>
      </c>
      <c r="G62" s="65">
        <v>0</v>
      </c>
      <c r="H62" s="66">
        <f t="shared" si="1"/>
        <v>0</v>
      </c>
      <c r="I62" s="13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29">
        <f t="shared" si="3"/>
        <v>0</v>
      </c>
      <c r="P62" s="68">
        <f t="shared" si="4"/>
        <v>0</v>
      </c>
    </row>
    <row r="63" spans="3:16" s="61" customFormat="1" ht="30" customHeight="1">
      <c r="C63" s="62"/>
      <c r="D63" s="70" t="s">
        <v>51</v>
      </c>
      <c r="E63" s="71"/>
      <c r="F63" s="65">
        <f>SUM(F64:F66)</f>
        <v>5626171</v>
      </c>
      <c r="G63" s="65">
        <f>SUM(G64:G66)</f>
        <v>7306155</v>
      </c>
      <c r="H63" s="66">
        <f t="shared" si="1"/>
        <v>12932326</v>
      </c>
      <c r="I63" s="135">
        <f aca="true" t="shared" si="14" ref="I63:N63">SUM(I64:I66)</f>
        <v>0</v>
      </c>
      <c r="J63" s="65">
        <f t="shared" si="14"/>
        <v>12939308</v>
      </c>
      <c r="K63" s="65">
        <f t="shared" si="14"/>
        <v>17422294</v>
      </c>
      <c r="L63" s="65">
        <f t="shared" si="14"/>
        <v>12690311</v>
      </c>
      <c r="M63" s="65">
        <f t="shared" si="14"/>
        <v>9425201</v>
      </c>
      <c r="N63" s="65">
        <f t="shared" si="14"/>
        <v>5346361</v>
      </c>
      <c r="O63" s="129">
        <f t="shared" si="3"/>
        <v>57823475</v>
      </c>
      <c r="P63" s="68">
        <f t="shared" si="4"/>
        <v>70755801</v>
      </c>
    </row>
    <row r="64" spans="3:16" s="61" customFormat="1" ht="30" customHeight="1">
      <c r="C64" s="62"/>
      <c r="D64" s="63"/>
      <c r="E64" s="72" t="s">
        <v>52</v>
      </c>
      <c r="F64" s="65">
        <v>2722533</v>
      </c>
      <c r="G64" s="65">
        <v>5428202</v>
      </c>
      <c r="H64" s="66">
        <f t="shared" si="1"/>
        <v>8150735</v>
      </c>
      <c r="I64" s="135">
        <v>0</v>
      </c>
      <c r="J64" s="65">
        <v>9701833</v>
      </c>
      <c r="K64" s="65">
        <v>15673686</v>
      </c>
      <c r="L64" s="65">
        <f>11555728+2156</f>
        <v>11557884</v>
      </c>
      <c r="M64" s="65">
        <v>9097251</v>
      </c>
      <c r="N64" s="65">
        <v>5013977</v>
      </c>
      <c r="O64" s="129">
        <f t="shared" si="3"/>
        <v>51044631</v>
      </c>
      <c r="P64" s="68">
        <f t="shared" si="4"/>
        <v>59195366</v>
      </c>
    </row>
    <row r="65" spans="3:16" s="61" customFormat="1" ht="30" customHeight="1">
      <c r="C65" s="62"/>
      <c r="D65" s="63"/>
      <c r="E65" s="72" t="s">
        <v>53</v>
      </c>
      <c r="F65" s="65">
        <v>534554</v>
      </c>
      <c r="G65" s="65">
        <v>450479</v>
      </c>
      <c r="H65" s="66">
        <f t="shared" si="1"/>
        <v>985033</v>
      </c>
      <c r="I65" s="135">
        <v>0</v>
      </c>
      <c r="J65" s="65">
        <v>568903</v>
      </c>
      <c r="K65" s="65">
        <v>599082</v>
      </c>
      <c r="L65" s="65">
        <v>399346</v>
      </c>
      <c r="M65" s="65">
        <v>248300</v>
      </c>
      <c r="N65" s="65">
        <v>20995</v>
      </c>
      <c r="O65" s="129">
        <f t="shared" si="3"/>
        <v>1836626</v>
      </c>
      <c r="P65" s="68">
        <f t="shared" si="4"/>
        <v>2821659</v>
      </c>
    </row>
    <row r="66" spans="3:16" s="61" customFormat="1" ht="30" customHeight="1">
      <c r="C66" s="62"/>
      <c r="D66" s="63"/>
      <c r="E66" s="72" t="s">
        <v>54</v>
      </c>
      <c r="F66" s="65">
        <v>2369084</v>
      </c>
      <c r="G66" s="65">
        <v>1427474</v>
      </c>
      <c r="H66" s="66">
        <f t="shared" si="1"/>
        <v>3796558</v>
      </c>
      <c r="I66" s="135">
        <v>0</v>
      </c>
      <c r="J66" s="65">
        <v>2668572</v>
      </c>
      <c r="K66" s="65">
        <v>1149526</v>
      </c>
      <c r="L66" s="65">
        <v>733081</v>
      </c>
      <c r="M66" s="65">
        <v>79650</v>
      </c>
      <c r="N66" s="65">
        <v>311389</v>
      </c>
      <c r="O66" s="129">
        <f t="shared" si="3"/>
        <v>4942218</v>
      </c>
      <c r="P66" s="68">
        <f t="shared" si="4"/>
        <v>8738776</v>
      </c>
    </row>
    <row r="67" spans="3:16" s="61" customFormat="1" ht="30" customHeight="1">
      <c r="C67" s="62"/>
      <c r="D67" s="74" t="s">
        <v>55</v>
      </c>
      <c r="E67" s="75"/>
      <c r="F67" s="65">
        <v>1243987</v>
      </c>
      <c r="G67" s="65">
        <v>1342030</v>
      </c>
      <c r="H67" s="66">
        <f t="shared" si="1"/>
        <v>2586017</v>
      </c>
      <c r="I67" s="135">
        <v>0</v>
      </c>
      <c r="J67" s="65">
        <v>13571414</v>
      </c>
      <c r="K67" s="65">
        <v>9194075</v>
      </c>
      <c r="L67" s="65">
        <v>9516587</v>
      </c>
      <c r="M67" s="65">
        <v>14116135</v>
      </c>
      <c r="N67" s="65">
        <v>6191256</v>
      </c>
      <c r="O67" s="129">
        <f t="shared" si="3"/>
        <v>52589467</v>
      </c>
      <c r="P67" s="68">
        <f t="shared" si="4"/>
        <v>55175484</v>
      </c>
    </row>
    <row r="68" spans="3:16" s="61" customFormat="1" ht="30" customHeight="1" thickBot="1">
      <c r="C68" s="76"/>
      <c r="D68" s="77" t="s">
        <v>56</v>
      </c>
      <c r="E68" s="78"/>
      <c r="F68" s="79">
        <v>3814502</v>
      </c>
      <c r="G68" s="79">
        <v>5149890</v>
      </c>
      <c r="H68" s="80">
        <f t="shared" si="1"/>
        <v>8964392</v>
      </c>
      <c r="I68" s="136">
        <v>0</v>
      </c>
      <c r="J68" s="79">
        <v>39658328</v>
      </c>
      <c r="K68" s="79">
        <v>24027585</v>
      </c>
      <c r="L68" s="79">
        <f>17179931+11680</f>
        <v>17191611</v>
      </c>
      <c r="M68" s="79">
        <v>11165020</v>
      </c>
      <c r="N68" s="79">
        <v>4926425</v>
      </c>
      <c r="O68" s="130">
        <f t="shared" si="3"/>
        <v>96968969</v>
      </c>
      <c r="P68" s="82">
        <f t="shared" si="4"/>
        <v>105933361</v>
      </c>
    </row>
    <row r="69" spans="3:16" s="61" customFormat="1" ht="30" customHeight="1">
      <c r="C69" s="59" t="s">
        <v>57</v>
      </c>
      <c r="D69" s="83"/>
      <c r="E69" s="84"/>
      <c r="F69" s="60">
        <f>SUM(F70:F78)</f>
        <v>606975</v>
      </c>
      <c r="G69" s="60">
        <f>SUM(G70:G78)</f>
        <v>688777</v>
      </c>
      <c r="H69" s="85">
        <f t="shared" si="1"/>
        <v>1295752</v>
      </c>
      <c r="I69" s="134">
        <f aca="true" t="shared" si="15" ref="I69:N69">SUM(I70:I78)</f>
        <v>0</v>
      </c>
      <c r="J69" s="60">
        <f t="shared" si="15"/>
        <v>87731814</v>
      </c>
      <c r="K69" s="60">
        <f t="shared" si="15"/>
        <v>94531497</v>
      </c>
      <c r="L69" s="60">
        <f t="shared" si="15"/>
        <v>111826908</v>
      </c>
      <c r="M69" s="60">
        <f t="shared" si="15"/>
        <v>118446318</v>
      </c>
      <c r="N69" s="60">
        <f t="shared" si="15"/>
        <v>90180724</v>
      </c>
      <c r="O69" s="128">
        <f t="shared" si="3"/>
        <v>502717261</v>
      </c>
      <c r="P69" s="87">
        <f t="shared" si="4"/>
        <v>504013013</v>
      </c>
    </row>
    <row r="70" spans="3:16" s="61" customFormat="1" ht="30" customHeight="1">
      <c r="C70" s="88"/>
      <c r="D70" s="74" t="s">
        <v>58</v>
      </c>
      <c r="E70" s="75"/>
      <c r="F70" s="89">
        <v>0</v>
      </c>
      <c r="G70" s="89">
        <v>0</v>
      </c>
      <c r="H70" s="90">
        <f t="shared" si="1"/>
        <v>0</v>
      </c>
      <c r="I70" s="137">
        <v>0</v>
      </c>
      <c r="J70" s="89">
        <v>10572792</v>
      </c>
      <c r="K70" s="89">
        <v>17376058</v>
      </c>
      <c r="L70" s="89">
        <v>15747712</v>
      </c>
      <c r="M70" s="89">
        <v>12831204</v>
      </c>
      <c r="N70" s="89">
        <v>6371263</v>
      </c>
      <c r="O70" s="131">
        <f t="shared" si="3"/>
        <v>62899029</v>
      </c>
      <c r="P70" s="92">
        <f t="shared" si="4"/>
        <v>62899029</v>
      </c>
    </row>
    <row r="71" spans="3:16" s="61" customFormat="1" ht="30" customHeight="1">
      <c r="C71" s="62"/>
      <c r="D71" s="74" t="s">
        <v>59</v>
      </c>
      <c r="E71" s="75"/>
      <c r="F71" s="65">
        <v>0</v>
      </c>
      <c r="G71" s="65">
        <v>0</v>
      </c>
      <c r="H71" s="66">
        <f t="shared" si="1"/>
        <v>0</v>
      </c>
      <c r="I71" s="137">
        <v>0</v>
      </c>
      <c r="J71" s="65">
        <v>111285</v>
      </c>
      <c r="K71" s="65">
        <v>0</v>
      </c>
      <c r="L71" s="65">
        <v>0</v>
      </c>
      <c r="M71" s="65">
        <v>0</v>
      </c>
      <c r="N71" s="65">
        <v>0</v>
      </c>
      <c r="O71" s="129">
        <f t="shared" si="3"/>
        <v>111285</v>
      </c>
      <c r="P71" s="68">
        <f t="shared" si="4"/>
        <v>111285</v>
      </c>
    </row>
    <row r="72" spans="3:16" s="61" customFormat="1" ht="30" customHeight="1">
      <c r="C72" s="62"/>
      <c r="D72" s="74" t="s">
        <v>74</v>
      </c>
      <c r="E72" s="75"/>
      <c r="F72" s="65">
        <v>0</v>
      </c>
      <c r="G72" s="65">
        <v>0</v>
      </c>
      <c r="H72" s="66">
        <f t="shared" si="1"/>
        <v>0</v>
      </c>
      <c r="I72" s="137">
        <v>0</v>
      </c>
      <c r="J72" s="65">
        <v>43405030</v>
      </c>
      <c r="K72" s="65">
        <v>38092303</v>
      </c>
      <c r="L72" s="65">
        <v>27093576</v>
      </c>
      <c r="M72" s="65">
        <v>14420692</v>
      </c>
      <c r="N72" s="65">
        <v>10809418</v>
      </c>
      <c r="O72" s="129">
        <f t="shared" si="3"/>
        <v>133821019</v>
      </c>
      <c r="P72" s="68">
        <f t="shared" si="4"/>
        <v>133821019</v>
      </c>
    </row>
    <row r="73" spans="3:16" s="61" customFormat="1" ht="30" customHeight="1">
      <c r="C73" s="62"/>
      <c r="D73" s="74" t="s">
        <v>60</v>
      </c>
      <c r="E73" s="75"/>
      <c r="F73" s="65">
        <v>37638</v>
      </c>
      <c r="G73" s="65">
        <v>0</v>
      </c>
      <c r="H73" s="66">
        <f t="shared" si="1"/>
        <v>37638</v>
      </c>
      <c r="I73" s="135">
        <v>0</v>
      </c>
      <c r="J73" s="65">
        <v>4038396</v>
      </c>
      <c r="K73" s="65">
        <v>4428941</v>
      </c>
      <c r="L73" s="65">
        <v>4995842</v>
      </c>
      <c r="M73" s="65">
        <v>6654442</v>
      </c>
      <c r="N73" s="65">
        <v>3498287</v>
      </c>
      <c r="O73" s="129">
        <f t="shared" si="3"/>
        <v>23615908</v>
      </c>
      <c r="P73" s="68">
        <f t="shared" si="4"/>
        <v>23653546</v>
      </c>
    </row>
    <row r="74" spans="3:16" s="61" customFormat="1" ht="30" customHeight="1">
      <c r="C74" s="62"/>
      <c r="D74" s="74" t="s">
        <v>61</v>
      </c>
      <c r="E74" s="75"/>
      <c r="F74" s="65">
        <v>569337</v>
      </c>
      <c r="G74" s="65">
        <v>688777</v>
      </c>
      <c r="H74" s="66">
        <f t="shared" si="1"/>
        <v>1258114</v>
      </c>
      <c r="I74" s="135">
        <v>0</v>
      </c>
      <c r="J74" s="65">
        <v>12998837</v>
      </c>
      <c r="K74" s="65">
        <v>11210892</v>
      </c>
      <c r="L74" s="65">
        <v>11948501</v>
      </c>
      <c r="M74" s="65">
        <v>9942044</v>
      </c>
      <c r="N74" s="65">
        <v>2594283</v>
      </c>
      <c r="O74" s="129">
        <f t="shared" si="3"/>
        <v>48694557</v>
      </c>
      <c r="P74" s="68">
        <f t="shared" si="4"/>
        <v>49952671</v>
      </c>
    </row>
    <row r="75" spans="3:16" s="61" customFormat="1" ht="30" customHeight="1">
      <c r="C75" s="62"/>
      <c r="D75" s="74" t="s">
        <v>62</v>
      </c>
      <c r="E75" s="75"/>
      <c r="F75" s="65">
        <v>0</v>
      </c>
      <c r="G75" s="65">
        <v>0</v>
      </c>
      <c r="H75" s="66">
        <f aca="true" t="shared" si="16" ref="H75:H84">SUM(F75:G75)</f>
        <v>0</v>
      </c>
      <c r="I75" s="137">
        <v>0</v>
      </c>
      <c r="J75" s="65">
        <v>16404882</v>
      </c>
      <c r="K75" s="65">
        <v>22530287</v>
      </c>
      <c r="L75" s="65">
        <v>31436483</v>
      </c>
      <c r="M75" s="65">
        <v>13193298</v>
      </c>
      <c r="N75" s="65">
        <v>9325851</v>
      </c>
      <c r="O75" s="129">
        <f aca="true" t="shared" si="17" ref="O75:O84">SUM(I75:N75)</f>
        <v>92890801</v>
      </c>
      <c r="P75" s="68">
        <f aca="true" t="shared" si="18" ref="P75:P84">SUM(O75,H75)</f>
        <v>92890801</v>
      </c>
    </row>
    <row r="76" spans="3:16" s="61" customFormat="1" ht="30" customHeight="1">
      <c r="C76" s="62"/>
      <c r="D76" s="74" t="s">
        <v>63</v>
      </c>
      <c r="E76" s="75"/>
      <c r="F76" s="65">
        <v>0</v>
      </c>
      <c r="G76" s="65">
        <v>0</v>
      </c>
      <c r="H76" s="66">
        <f t="shared" si="16"/>
        <v>0</v>
      </c>
      <c r="I76" s="137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129">
        <f t="shared" si="17"/>
        <v>0</v>
      </c>
      <c r="P76" s="68">
        <f t="shared" si="18"/>
        <v>0</v>
      </c>
    </row>
    <row r="77" spans="3:16" s="61" customFormat="1" ht="30" customHeight="1">
      <c r="C77" s="62"/>
      <c r="D77" s="201" t="s">
        <v>64</v>
      </c>
      <c r="E77" s="220"/>
      <c r="F77" s="65">
        <v>0</v>
      </c>
      <c r="G77" s="65">
        <v>0</v>
      </c>
      <c r="H77" s="66">
        <f t="shared" si="16"/>
        <v>0</v>
      </c>
      <c r="I77" s="137">
        <v>0</v>
      </c>
      <c r="J77" s="65">
        <v>200592</v>
      </c>
      <c r="K77" s="65">
        <v>893016</v>
      </c>
      <c r="L77" s="65">
        <v>20604794</v>
      </c>
      <c r="M77" s="65">
        <v>61404638</v>
      </c>
      <c r="N77" s="65">
        <v>57581622</v>
      </c>
      <c r="O77" s="129">
        <f t="shared" si="17"/>
        <v>140684662</v>
      </c>
      <c r="P77" s="68">
        <f t="shared" si="18"/>
        <v>140684662</v>
      </c>
    </row>
    <row r="78" spans="3:16" s="61" customFormat="1" ht="30" customHeight="1" thickBot="1">
      <c r="C78" s="76"/>
      <c r="D78" s="203" t="s">
        <v>65</v>
      </c>
      <c r="E78" s="204"/>
      <c r="F78" s="93">
        <v>0</v>
      </c>
      <c r="G78" s="93">
        <v>0</v>
      </c>
      <c r="H78" s="94">
        <f t="shared" si="16"/>
        <v>0</v>
      </c>
      <c r="I78" s="138">
        <v>0</v>
      </c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132">
        <f t="shared" si="17"/>
        <v>0</v>
      </c>
      <c r="P78" s="96">
        <f t="shared" si="18"/>
        <v>0</v>
      </c>
    </row>
    <row r="79" spans="3:16" s="61" customFormat="1" ht="30" customHeight="1">
      <c r="C79" s="59" t="s">
        <v>66</v>
      </c>
      <c r="D79" s="83"/>
      <c r="E79" s="84"/>
      <c r="F79" s="60">
        <f>SUM(F80:F83)</f>
        <v>0</v>
      </c>
      <c r="G79" s="60">
        <f>SUM(G80:G83)</f>
        <v>0</v>
      </c>
      <c r="H79" s="85">
        <f t="shared" si="16"/>
        <v>0</v>
      </c>
      <c r="I79" s="139">
        <v>0</v>
      </c>
      <c r="J79" s="60">
        <f>SUM(J80:J83)</f>
        <v>35070083</v>
      </c>
      <c r="K79" s="60">
        <f>SUM(K80:K83)</f>
        <v>42015426</v>
      </c>
      <c r="L79" s="60">
        <f>SUM(L80:L83)</f>
        <v>104079510</v>
      </c>
      <c r="M79" s="60">
        <f>SUM(M80:M83)</f>
        <v>251721162</v>
      </c>
      <c r="N79" s="60">
        <f>SUM(N80:N83)</f>
        <v>172701615</v>
      </c>
      <c r="O79" s="128">
        <f t="shared" si="17"/>
        <v>605587796</v>
      </c>
      <c r="P79" s="87">
        <f t="shared" si="18"/>
        <v>605587796</v>
      </c>
    </row>
    <row r="80" spans="3:16" s="61" customFormat="1" ht="30" customHeight="1">
      <c r="C80" s="62"/>
      <c r="D80" s="74" t="s">
        <v>67</v>
      </c>
      <c r="E80" s="75"/>
      <c r="F80" s="65">
        <v>0</v>
      </c>
      <c r="G80" s="65">
        <v>0</v>
      </c>
      <c r="H80" s="66">
        <f t="shared" si="16"/>
        <v>0</v>
      </c>
      <c r="I80" s="137">
        <v>0</v>
      </c>
      <c r="J80" s="65">
        <v>1374097</v>
      </c>
      <c r="K80" s="65">
        <v>2378485</v>
      </c>
      <c r="L80" s="65">
        <v>42010846</v>
      </c>
      <c r="M80" s="65">
        <v>125639523</v>
      </c>
      <c r="N80" s="65">
        <v>97646351</v>
      </c>
      <c r="O80" s="129">
        <f t="shared" si="17"/>
        <v>269049302</v>
      </c>
      <c r="P80" s="68">
        <f t="shared" si="18"/>
        <v>269049302</v>
      </c>
    </row>
    <row r="81" spans="3:16" s="61" customFormat="1" ht="30" customHeight="1">
      <c r="C81" s="62"/>
      <c r="D81" s="74" t="s">
        <v>68</v>
      </c>
      <c r="E81" s="75"/>
      <c r="F81" s="65">
        <v>0</v>
      </c>
      <c r="G81" s="65">
        <v>0</v>
      </c>
      <c r="H81" s="66">
        <f t="shared" si="16"/>
        <v>0</v>
      </c>
      <c r="I81" s="137">
        <v>0</v>
      </c>
      <c r="J81" s="65">
        <v>30827812</v>
      </c>
      <c r="K81" s="65">
        <v>35282759</v>
      </c>
      <c r="L81" s="65">
        <v>47547245</v>
      </c>
      <c r="M81" s="65">
        <v>62567464</v>
      </c>
      <c r="N81" s="65">
        <v>33599845</v>
      </c>
      <c r="O81" s="129">
        <f t="shared" si="17"/>
        <v>209825125</v>
      </c>
      <c r="P81" s="68">
        <f t="shared" si="18"/>
        <v>209825125</v>
      </c>
    </row>
    <row r="82" spans="3:16" s="61" customFormat="1" ht="30" customHeight="1">
      <c r="C82" s="62"/>
      <c r="D82" s="74" t="s">
        <v>69</v>
      </c>
      <c r="E82" s="75"/>
      <c r="F82" s="65">
        <v>0</v>
      </c>
      <c r="G82" s="65">
        <v>0</v>
      </c>
      <c r="H82" s="66">
        <f t="shared" si="16"/>
        <v>0</v>
      </c>
      <c r="I82" s="137">
        <v>0</v>
      </c>
      <c r="J82" s="65">
        <v>1138545</v>
      </c>
      <c r="K82" s="65">
        <v>1299357</v>
      </c>
      <c r="L82" s="65">
        <v>11758695</v>
      </c>
      <c r="M82" s="65">
        <v>53908797</v>
      </c>
      <c r="N82" s="65">
        <v>35450362</v>
      </c>
      <c r="O82" s="129">
        <f t="shared" si="17"/>
        <v>103555756</v>
      </c>
      <c r="P82" s="68">
        <f t="shared" si="18"/>
        <v>103555756</v>
      </c>
    </row>
    <row r="83" spans="3:16" s="61" customFormat="1" ht="30" customHeight="1" thickBot="1">
      <c r="C83" s="76"/>
      <c r="D83" s="77" t="s">
        <v>78</v>
      </c>
      <c r="E83" s="78"/>
      <c r="F83" s="79">
        <v>0</v>
      </c>
      <c r="G83" s="79">
        <v>0</v>
      </c>
      <c r="H83" s="80">
        <f t="shared" si="16"/>
        <v>0</v>
      </c>
      <c r="I83" s="140">
        <v>0</v>
      </c>
      <c r="J83" s="79">
        <v>1729629</v>
      </c>
      <c r="K83" s="79">
        <v>3054825</v>
      </c>
      <c r="L83" s="79">
        <v>2762724</v>
      </c>
      <c r="M83" s="79">
        <v>9605378</v>
      </c>
      <c r="N83" s="79">
        <v>6005057</v>
      </c>
      <c r="O83" s="130">
        <f t="shared" si="17"/>
        <v>23157613</v>
      </c>
      <c r="P83" s="82">
        <f t="shared" si="18"/>
        <v>23157613</v>
      </c>
    </row>
    <row r="84" spans="3:16" s="61" customFormat="1" ht="30" customHeight="1" thickBot="1">
      <c r="C84" s="205" t="s">
        <v>70</v>
      </c>
      <c r="D84" s="206"/>
      <c r="E84" s="206"/>
      <c r="F84" s="99">
        <f>SUM(F48,F69,F79)</f>
        <v>19598444</v>
      </c>
      <c r="G84" s="99">
        <f>SUM(G48,G69,G79)</f>
        <v>33825985</v>
      </c>
      <c r="H84" s="101">
        <f t="shared" si="16"/>
        <v>53424429</v>
      </c>
      <c r="I84" s="141">
        <f aca="true" t="shared" si="19" ref="I84:N84">SUM(I48,I69,I79)</f>
        <v>0</v>
      </c>
      <c r="J84" s="99">
        <f t="shared" si="19"/>
        <v>367167536</v>
      </c>
      <c r="K84" s="99">
        <f t="shared" si="19"/>
        <v>330926365</v>
      </c>
      <c r="L84" s="99">
        <f t="shared" si="19"/>
        <v>378753718</v>
      </c>
      <c r="M84" s="99">
        <f t="shared" si="19"/>
        <v>505506756</v>
      </c>
      <c r="N84" s="99">
        <f t="shared" si="19"/>
        <v>337665209</v>
      </c>
      <c r="O84" s="133">
        <f t="shared" si="17"/>
        <v>1920019584</v>
      </c>
      <c r="P84" s="103">
        <f t="shared" si="18"/>
        <v>1973444013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2018-11-22T00:28:12Z</cp:lastPrinted>
  <dcterms:created xsi:type="dcterms:W3CDTF">2012-04-10T04:28:23Z</dcterms:created>
  <dcterms:modified xsi:type="dcterms:W3CDTF">2019-02-15T07:04:42Z</dcterms:modified>
  <cp:category/>
  <cp:version/>
  <cp:contentType/>
  <cp:contentStatus/>
</cp:coreProperties>
</file>