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0" windowHeight="15840" tabRatio="867" activeTab="5"/>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#REF!</definedName>
    <definedName name="サービス名" localSheetId="7">【参考】数式用2!$A$3:$A$26</definedName>
    <definedName name="サービス名" localSheetId="0">#REF!</definedName>
    <definedName name="サービス名" localSheetId="5">#REF!</definedName>
    <definedName name="サービス名">【参考】数式用!$A$5:$A$28</definedName>
    <definedName name="一覧">#REF!</definedName>
    <definedName name="種類">#REF!</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H10"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<sst xmlns="http://schemas.openxmlformats.org/spreadsheetml/2006/main" count="2995" uniqueCount="489">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</sst>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xmlns=""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xmlns=""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xmlns=""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xmlns=""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xmlns=""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xmlns=""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xmlns=""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xmlns=""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xmlns=""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xmlns=""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xmlns="" id="{00000000-0008-0000-0200-000013000000}"/>
                </a:ext>
              </a:extLst>
            </xdr:cNvPr>
            <xdr:cNvGrpSpPr>
              <a:grpSpLocks/>
            </xdr:cNvGrpSpPr>
          </xdr:nvGrpSpPr>
          <xdr:grpSpPr bwMode="auto">
            <a:xfrm>
              <a:off x="866042" y="48288087"/>
              <a:ext cx="193431" cy="20251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xmlns=""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xmlns=""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xmlns=""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xmlns="" id="{00000000-0008-0000-0200-000020000000}"/>
                </a:ext>
              </a:extLst>
            </xdr:cNvPr>
            <xdr:cNvGrpSpPr>
              <a:grpSpLocks/>
            </xdr:cNvGrpSpPr>
          </xdr:nvGrpSpPr>
          <xdr:grpSpPr bwMode="auto">
            <a:xfrm>
              <a:off x="866042" y="51742731"/>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xmlns=""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xmlns=""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xmlns=""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xmlns=""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xmlns=""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xmlns=""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xmlns=""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xmlns=""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xmlns=""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xmlns=""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xmlns=""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xmlns=""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xmlns=""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xmlns=""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xmlns=""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xmlns=""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xmlns=""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xmlns=""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xmlns=""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xmlns=""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xmlns=""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xmlns=""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xmlns=""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xmlns=""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xmlns=""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xmlns=""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xmlns=""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xmlns=""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xmlns=""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xmlns=""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xmlns=""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xmlns=""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xmlns=""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xmlns=""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xmlns=""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51361731"/>
              <a:ext cx="193431" cy="4542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xmlns=""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xmlns=""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xmlns=""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xmlns=""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xmlns=""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xmlns=""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xmlns=""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xmlns=""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xmlns=""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xmlns=""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xmlns=""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xmlns=""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xmlns=""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xmlns=""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xmlns=""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xmlns=""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xmlns=""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xmlns=""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xmlns=""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xmlns=""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xmlns=""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xmlns=""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xmlns=""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xmlns=""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xmlns=""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xmlns=""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xmlns=""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xmlns=""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xmlns=""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xmlns=""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xmlns=""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xmlns=""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xmlns=""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xmlns=""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xmlns=""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xmlns=""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xmlns=""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xmlns=""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xmlns=""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xmlns=""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xmlns=""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xmlns=""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49925654"/>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25658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29849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32978481"/>
              <a:ext cx="193431" cy="5114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3712551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4080363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4326548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80" zoomScaleNormal="90" zoomScaleSheetLayoutView="80" workbookViewId="0">
      <selection activeCell="D8" sqref="D8"/>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463</v>
      </c>
      <c r="B1" s="810"/>
      <c r="C1" s="810"/>
      <c r="D1" s="810"/>
      <c r="E1" s="810"/>
    </row>
    <row r="2" spans="1:5" ht="18" thickTop="1">
      <c r="A2" s="811" t="s">
        <v>337</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334</v>
      </c>
      <c r="C8" s="148" t="s">
        <v>11</v>
      </c>
      <c r="D8" s="45" t="s">
        <v>485</v>
      </c>
      <c r="E8" s="32" t="s">
        <v>198</v>
      </c>
    </row>
    <row r="9" spans="1:5" ht="60" customHeight="1">
      <c r="A9" s="31" t="s">
        <v>199</v>
      </c>
      <c r="B9" s="30" t="s">
        <v>334</v>
      </c>
      <c r="C9" s="148" t="s">
        <v>11</v>
      </c>
      <c r="D9" s="45" t="s">
        <v>486</v>
      </c>
      <c r="E9" s="32" t="s">
        <v>198</v>
      </c>
    </row>
    <row r="10" spans="1:5" ht="72" customHeight="1">
      <c r="A10" s="31" t="s">
        <v>461</v>
      </c>
      <c r="B10" s="30" t="s">
        <v>334</v>
      </c>
      <c r="C10" s="148" t="s">
        <v>11</v>
      </c>
      <c r="D10" s="45" t="s">
        <v>487</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336</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464</v>
      </c>
      <c r="B27" s="808"/>
      <c r="C27" s="808"/>
      <c r="D27" s="808"/>
      <c r="E27" s="808"/>
      <c r="F27" s="808"/>
    </row>
    <row r="28" spans="1:6" s="39" customFormat="1" ht="9" customHeight="1">
      <c r="A28" s="557"/>
      <c r="B28" s="557"/>
      <c r="C28" s="557"/>
      <c r="D28" s="557"/>
      <c r="F28" s="556"/>
    </row>
    <row r="29" spans="1:6" ht="17.25" customHeight="1">
      <c r="A29" s="37" t="s">
        <v>462</v>
      </c>
      <c r="B29" s="36"/>
    </row>
    <row r="30" spans="1:6" s="151" customFormat="1" ht="17.25" customHeight="1">
      <c r="A30" s="808" t="s">
        <v>465</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AA33" sqref="AA33"/>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649" t="s">
        <v>425</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408</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407</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333</v>
      </c>
      <c r="C11" s="876"/>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332</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c r="N17" s="156"/>
      <c r="O17" s="156"/>
      <c r="P17" s="157" t="s">
        <v>107</v>
      </c>
      <c r="Q17" s="156"/>
      <c r="R17" s="156"/>
      <c r="S17" s="156"/>
      <c r="T17" s="158"/>
      <c r="U17" s="159"/>
      <c r="V17" s="160"/>
      <c r="W17" s="160"/>
      <c r="X17" s="160"/>
      <c r="Y17" s="151"/>
      <c r="Z17" s="151"/>
      <c r="AA17" s="151"/>
      <c r="AC17" t="str">
        <f>CONCATENATE(M17,N17,O17,P17,Q17,R17,S17,T17)</f>
        <v>－</v>
      </c>
    </row>
    <row r="18" spans="1:29" ht="20.100000000000001" customHeight="1">
      <c r="A18" s="151"/>
      <c r="B18" s="161"/>
      <c r="C18" s="859" t="s">
        <v>105</v>
      </c>
      <c r="D18" s="859"/>
      <c r="E18" s="859"/>
      <c r="F18" s="859"/>
      <c r="G18" s="859"/>
      <c r="H18" s="859"/>
      <c r="I18" s="859"/>
      <c r="J18" s="859"/>
      <c r="K18" s="859"/>
      <c r="L18" s="860"/>
      <c r="M18" s="841"/>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409</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406</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3.5" customHeight="1">
      <c r="A30" s="151"/>
      <c r="B30" s="653" t="s">
        <v>119</v>
      </c>
      <c r="C30" s="814" t="s">
        <v>405</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321</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c r="D33" s="166"/>
      <c r="E33" s="166"/>
      <c r="F33" s="166"/>
      <c r="G33" s="166"/>
      <c r="H33" s="166"/>
      <c r="I33" s="166"/>
      <c r="J33" s="166"/>
      <c r="K33" s="166"/>
      <c r="L33" s="167"/>
      <c r="M33" s="866"/>
      <c r="N33" s="867"/>
      <c r="O33" s="867"/>
      <c r="P33" s="867"/>
      <c r="Q33" s="868"/>
      <c r="R33" s="866"/>
      <c r="S33" s="867"/>
      <c r="T33" s="867"/>
      <c r="U33" s="867"/>
      <c r="V33" s="868"/>
      <c r="W33" s="645"/>
      <c r="X33" s="168"/>
      <c r="Y33" s="168"/>
      <c r="Z33" s="723"/>
      <c r="AA33" s="779"/>
      <c r="AB33" s="721"/>
    </row>
    <row r="34" spans="1:28" ht="37.5" customHeight="1">
      <c r="A34" s="151"/>
      <c r="B34" s="152">
        <f>B33+1</f>
        <v>2</v>
      </c>
      <c r="C34" s="169"/>
      <c r="D34" s="170"/>
      <c r="E34" s="170"/>
      <c r="F34" s="170"/>
      <c r="G34" s="170"/>
      <c r="H34" s="170"/>
      <c r="I34" s="170"/>
      <c r="J34" s="170"/>
      <c r="K34" s="170"/>
      <c r="L34" s="171"/>
      <c r="M34" s="825"/>
      <c r="N34" s="826"/>
      <c r="O34" s="826"/>
      <c r="P34" s="826"/>
      <c r="Q34" s="827"/>
      <c r="R34" s="825"/>
      <c r="S34" s="826"/>
      <c r="T34" s="826"/>
      <c r="U34" s="826"/>
      <c r="V34" s="827"/>
      <c r="W34" s="646"/>
      <c r="X34" s="173"/>
      <c r="Y34" s="173"/>
      <c r="Z34" s="724"/>
      <c r="AA34" s="780"/>
      <c r="AB34" s="721"/>
    </row>
    <row r="35" spans="1:28" ht="37.5" customHeight="1">
      <c r="A35" s="151"/>
      <c r="B35" s="152">
        <f t="shared" ref="B35:B71" si="0">B34+1</f>
        <v>3</v>
      </c>
      <c r="C35" s="169"/>
      <c r="D35" s="170"/>
      <c r="E35" s="170"/>
      <c r="F35" s="170"/>
      <c r="G35" s="170"/>
      <c r="H35" s="170"/>
      <c r="I35" s="170"/>
      <c r="J35" s="170"/>
      <c r="K35" s="170"/>
      <c r="L35" s="171"/>
      <c r="M35" s="825"/>
      <c r="N35" s="826"/>
      <c r="O35" s="826"/>
      <c r="P35" s="826"/>
      <c r="Q35" s="827"/>
      <c r="R35" s="825"/>
      <c r="S35" s="826"/>
      <c r="T35" s="826"/>
      <c r="U35" s="826"/>
      <c r="V35" s="827"/>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25"/>
      <c r="N36" s="826"/>
      <c r="O36" s="826"/>
      <c r="P36" s="826"/>
      <c r="Q36" s="827"/>
      <c r="R36" s="825"/>
      <c r="S36" s="826"/>
      <c r="T36" s="826"/>
      <c r="U36" s="826"/>
      <c r="V36" s="827"/>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25"/>
      <c r="N37" s="826"/>
      <c r="O37" s="826"/>
      <c r="P37" s="826"/>
      <c r="Q37" s="827"/>
      <c r="R37" s="825"/>
      <c r="S37" s="826"/>
      <c r="T37" s="826"/>
      <c r="U37" s="826"/>
      <c r="V37" s="827"/>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25"/>
      <c r="N38" s="826"/>
      <c r="O38" s="826"/>
      <c r="P38" s="826"/>
      <c r="Q38" s="827"/>
      <c r="R38" s="825"/>
      <c r="S38" s="826"/>
      <c r="T38" s="826"/>
      <c r="U38" s="826"/>
      <c r="V38" s="827"/>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pageMargins left="0.70866141732283472" right="0.70866141732283472" top="0.74803149606299213" bottom="0.74803149606299213" header="0.31496062992125984" footer="0.31496062992125984"/>
  <pageSetup paperSize="9" scale="5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130" zoomScaleNormal="120" zoomScaleSheetLayoutView="130" workbookViewId="0">
      <selection activeCell="B45" sqref="B45:AK45"/>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52" t="s">
        <v>97</v>
      </c>
      <c r="Z1" s="1052"/>
      <c r="AA1" s="1052"/>
      <c r="AB1" s="1052"/>
      <c r="AC1" s="1052" t="str">
        <f>IF(基本情報入力シート!C11="","",基本情報入力シート!C11)</f>
        <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367</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368</v>
      </c>
      <c r="V4" s="1062"/>
      <c r="W4" s="106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142</v>
      </c>
      <c r="B8" s="1142"/>
      <c r="C8" s="1142"/>
      <c r="D8" s="1142"/>
      <c r="E8" s="1142"/>
      <c r="F8" s="1143"/>
      <c r="G8" s="1144" t="str">
        <f>IF(基本情報入力シート!M15="","",基本情報入力シート!M15)</f>
        <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141</v>
      </c>
      <c r="B9" s="1168"/>
      <c r="C9" s="1168"/>
      <c r="D9" s="1168"/>
      <c r="E9" s="1168"/>
      <c r="F9" s="1169"/>
      <c r="G9" s="1146" t="str">
        <f>IF(基本情報入力シート!M16="","",基本情報入力シート!M16)</f>
        <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145</v>
      </c>
      <c r="B10" s="1158"/>
      <c r="C10" s="1158"/>
      <c r="D10" s="1158"/>
      <c r="E10" s="1158"/>
      <c r="F10" s="1159"/>
      <c r="G10" s="189" t="s">
        <v>8</v>
      </c>
      <c r="H10" s="1170" t="str">
        <f>IF(基本情報入力シート!AC17="－","",基本情報入力シート!AC17)</f>
        <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IF(基本情報入力シート!M18="","",基本情報入力シート!M18)</f>
        <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IF(基本情報入力シート!M19="","",基本情報入力シート!M19)</f>
        <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142</v>
      </c>
      <c r="B13" s="1164"/>
      <c r="C13" s="1164"/>
      <c r="D13" s="1164"/>
      <c r="E13" s="1164"/>
      <c r="F13" s="1165"/>
      <c r="G13" s="1144" t="str">
        <f>IF(基本情報入力シート!M22="","",基本情報入力シート!M22)</f>
        <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140</v>
      </c>
      <c r="B14" s="1161"/>
      <c r="C14" s="1161"/>
      <c r="D14" s="1161"/>
      <c r="E14" s="1161"/>
      <c r="F14" s="1162"/>
      <c r="G14" s="1151" t="str">
        <f>IF(基本情報入力シート!M23="","",基本情報入力シート!M23)</f>
        <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144</v>
      </c>
      <c r="B15" s="1148"/>
      <c r="C15" s="1148"/>
      <c r="D15" s="1148"/>
      <c r="E15" s="1148"/>
      <c r="F15" s="1148"/>
      <c r="G15" s="1166" t="s">
        <v>0</v>
      </c>
      <c r="H15" s="1052"/>
      <c r="I15" s="1052"/>
      <c r="J15" s="1052"/>
      <c r="K15" s="1149" t="str">
        <f>IF(基本情報入力シート!M24="","",基本情報入力シート!M24)</f>
        <v/>
      </c>
      <c r="L15" s="1149"/>
      <c r="M15" s="1149"/>
      <c r="N15" s="1149"/>
      <c r="O15" s="1149"/>
      <c r="P15" s="1052" t="s">
        <v>1</v>
      </c>
      <c r="Q15" s="1052"/>
      <c r="R15" s="1052"/>
      <c r="S15" s="1052"/>
      <c r="T15" s="1149" t="str">
        <f>IF(基本情報入力シート!M25="","",基本情報入力シート!M25)</f>
        <v/>
      </c>
      <c r="U15" s="1149"/>
      <c r="V15" s="1149"/>
      <c r="W15" s="1149"/>
      <c r="X15" s="1149"/>
      <c r="Y15" s="1052" t="s">
        <v>143</v>
      </c>
      <c r="Z15" s="1052"/>
      <c r="AA15" s="1052"/>
      <c r="AB15" s="1052"/>
      <c r="AC15" s="1150" t="str">
        <f>IF(基本情報入力シート!M26="","",基本情報入力シート!M26)</f>
        <v/>
      </c>
      <c r="AD15" s="1150"/>
      <c r="AE15" s="1150"/>
      <c r="AF15" s="1150"/>
      <c r="AG15" s="1150"/>
      <c r="AH15" s="1150"/>
      <c r="AI15" s="1150"/>
      <c r="AJ15" s="115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456</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c r="C19" s="661" t="s">
        <v>362</v>
      </c>
      <c r="D19" s="199"/>
      <c r="E19" s="200"/>
      <c r="F19" s="200"/>
      <c r="G19" s="200"/>
      <c r="H19" s="200"/>
      <c r="I19" s="200"/>
      <c r="J19" s="200"/>
      <c r="K19" s="200"/>
      <c r="L19" s="769"/>
      <c r="M19" s="662" t="s">
        <v>361</v>
      </c>
      <c r="N19" s="201"/>
      <c r="O19" s="202"/>
      <c r="P19" s="203"/>
      <c r="Q19" s="203"/>
      <c r="R19" s="203"/>
      <c r="S19" s="203"/>
      <c r="T19" s="203"/>
      <c r="U19" s="203"/>
      <c r="V19" s="203"/>
      <c r="W19" s="770"/>
      <c r="X19" s="665" t="s">
        <v>363</v>
      </c>
      <c r="Y19" s="663"/>
      <c r="Z19" s="663"/>
      <c r="AA19" s="664"/>
      <c r="AB19" s="663"/>
      <c r="AC19" s="663"/>
      <c r="AD19" s="663"/>
      <c r="AE19" s="663"/>
      <c r="AF19" s="663"/>
      <c r="AG19" s="663"/>
      <c r="AH19" s="663"/>
      <c r="AI19" s="663"/>
      <c r="AJ19" s="663"/>
      <c r="AK19" s="681"/>
      <c r="AL19" s="679"/>
      <c r="AU19" s="52"/>
    </row>
    <row r="20" spans="1:47" ht="33.75" customHeight="1">
      <c r="A20" s="198"/>
      <c r="B20" s="1178" t="s">
        <v>472</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381</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426</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372</v>
      </c>
      <c r="Q27" s="1046"/>
      <c r="R27" s="1046"/>
      <c r="S27" s="1046"/>
      <c r="T27" s="1046"/>
      <c r="U27" s="1047"/>
      <c r="V27" s="727" t="str">
        <f>IF(P28="","",IF(P29="","",IF(P29&gt;P28,"○","☓")))</f>
        <v/>
      </c>
      <c r="W27" s="1048" t="s">
        <v>373</v>
      </c>
      <c r="X27" s="1046"/>
      <c r="Y27" s="1046"/>
      <c r="Z27" s="1046"/>
      <c r="AA27" s="1046"/>
      <c r="AB27" s="1047"/>
      <c r="AC27" s="727" t="str">
        <f>IF(W28="","",IF(W29="","",IF(W29&gt;W28,"○","☓")))</f>
        <v/>
      </c>
      <c r="AD27" s="1048" t="s">
        <v>365</v>
      </c>
      <c r="AE27" s="1046"/>
      <c r="AF27" s="1046"/>
      <c r="AG27" s="1046"/>
      <c r="AH27" s="1046"/>
      <c r="AI27" s="1047"/>
      <c r="AJ27" s="727" t="str">
        <f>IF(AD28="","",IF(AD29="","",IF(AD29&gt;AD28,"○","☓")))</f>
        <v/>
      </c>
    </row>
    <row r="28" spans="1:47">
      <c r="A28" s="688" t="s">
        <v>10</v>
      </c>
      <c r="B28" s="1049" t="s">
        <v>369</v>
      </c>
      <c r="C28" s="1049"/>
      <c r="D28" s="1050" t="str">
        <f>IF(V4=0,"",V4)</f>
        <v/>
      </c>
      <c r="E28" s="1050"/>
      <c r="F28" s="693" t="s">
        <v>371</v>
      </c>
      <c r="G28" s="695"/>
      <c r="H28" s="695"/>
      <c r="I28" s="695"/>
      <c r="J28" s="695"/>
      <c r="K28" s="695"/>
      <c r="L28" s="695"/>
      <c r="M28" s="695"/>
      <c r="N28" s="695"/>
      <c r="O28" s="696"/>
      <c r="P28" s="933" t="str">
        <f>IF('別紙様式2-2 個表_処遇'!O5="","",'別紙様式2-2 個表_処遇'!O5)</f>
        <v/>
      </c>
      <c r="Q28" s="934"/>
      <c r="R28" s="934"/>
      <c r="S28" s="934"/>
      <c r="T28" s="934"/>
      <c r="U28" s="934"/>
      <c r="V28" s="796" t="s">
        <v>2</v>
      </c>
      <c r="W28" s="935" t="str">
        <f>IF('別紙様式2-3 個表_特定'!O5="","",'別紙様式2-3 個表_特定'!O5)</f>
        <v/>
      </c>
      <c r="X28" s="936"/>
      <c r="Y28" s="936"/>
      <c r="Z28" s="936"/>
      <c r="AA28" s="936"/>
      <c r="AB28" s="936"/>
      <c r="AC28" s="796" t="s">
        <v>2</v>
      </c>
      <c r="AD28" s="935" t="str">
        <f>IF('別紙様式2-4 個表_ベースアップ'!O5="","",'別紙様式2-4 個表_ベースアップ'!O5)</f>
        <v/>
      </c>
      <c r="AE28" s="936"/>
      <c r="AF28" s="936"/>
      <c r="AG28" s="936"/>
      <c r="AH28" s="936"/>
      <c r="AI28" s="936"/>
      <c r="AJ28" s="802" t="s">
        <v>2</v>
      </c>
      <c r="AL28" s="50"/>
    </row>
    <row r="29" spans="1:47" ht="22.5" customHeight="1">
      <c r="A29" s="685" t="s">
        <v>11</v>
      </c>
      <c r="B29" s="958" t="s">
        <v>380</v>
      </c>
      <c r="C29" s="959"/>
      <c r="D29" s="959"/>
      <c r="E29" s="959"/>
      <c r="F29" s="959"/>
      <c r="G29" s="959"/>
      <c r="H29" s="959"/>
      <c r="I29" s="959"/>
      <c r="J29" s="959"/>
      <c r="K29" s="959"/>
      <c r="L29" s="959"/>
      <c r="M29" s="959"/>
      <c r="N29" s="959"/>
      <c r="O29" s="960"/>
      <c r="P29" s="961" t="str">
        <f>IFERROR(P30-P31,"")</f>
        <v/>
      </c>
      <c r="Q29" s="962"/>
      <c r="R29" s="962"/>
      <c r="S29" s="962"/>
      <c r="T29" s="962"/>
      <c r="U29" s="962"/>
      <c r="V29" s="797" t="s">
        <v>2</v>
      </c>
      <c r="W29" s="963" t="str">
        <f>IFERROR(W30-W31,"")</f>
        <v/>
      </c>
      <c r="X29" s="964"/>
      <c r="Y29" s="964"/>
      <c r="Z29" s="964"/>
      <c r="AA29" s="964"/>
      <c r="AB29" s="964"/>
      <c r="AC29" s="797" t="s">
        <v>2</v>
      </c>
      <c r="AD29" s="963" t="str">
        <f>IFERROR(AD30-AD31,"")</f>
        <v/>
      </c>
      <c r="AE29" s="964"/>
      <c r="AF29" s="964"/>
      <c r="AG29" s="964"/>
      <c r="AH29" s="964"/>
      <c r="AI29" s="964"/>
      <c r="AJ29" s="803" t="s">
        <v>2</v>
      </c>
    </row>
    <row r="30" spans="1:47" ht="22.5" customHeight="1">
      <c r="A30" s="686"/>
      <c r="B30" s="930" t="s">
        <v>416</v>
      </c>
      <c r="C30" s="965"/>
      <c r="D30" s="965"/>
      <c r="E30" s="965"/>
      <c r="F30" s="965"/>
      <c r="G30" s="965"/>
      <c r="H30" s="965"/>
      <c r="I30" s="965"/>
      <c r="J30" s="965"/>
      <c r="K30" s="965"/>
      <c r="L30" s="965"/>
      <c r="M30" s="965"/>
      <c r="N30" s="965"/>
      <c r="O30" s="966"/>
      <c r="P30" s="967"/>
      <c r="Q30" s="968"/>
      <c r="R30" s="968"/>
      <c r="S30" s="968"/>
      <c r="T30" s="968"/>
      <c r="U30" s="968"/>
      <c r="V30" s="798" t="s">
        <v>2</v>
      </c>
      <c r="W30" s="969"/>
      <c r="X30" s="970"/>
      <c r="Y30" s="970"/>
      <c r="Z30" s="970"/>
      <c r="AA30" s="970"/>
      <c r="AB30" s="970"/>
      <c r="AC30" s="798" t="s">
        <v>2</v>
      </c>
      <c r="AD30" s="971"/>
      <c r="AE30" s="972"/>
      <c r="AF30" s="972"/>
      <c r="AG30" s="972"/>
      <c r="AH30" s="972"/>
      <c r="AI30" s="972"/>
      <c r="AJ30" s="804" t="s">
        <v>2</v>
      </c>
    </row>
    <row r="31" spans="1:47" ht="33.75" customHeight="1">
      <c r="A31" s="686"/>
      <c r="B31" s="930" t="s">
        <v>389</v>
      </c>
      <c r="C31" s="931"/>
      <c r="D31" s="931"/>
      <c r="E31" s="931"/>
      <c r="F31" s="931"/>
      <c r="G31" s="931"/>
      <c r="H31" s="931"/>
      <c r="I31" s="931"/>
      <c r="J31" s="931"/>
      <c r="K31" s="931"/>
      <c r="L31" s="931"/>
      <c r="M31" s="931"/>
      <c r="N31" s="931"/>
      <c r="O31" s="932"/>
      <c r="P31" s="933" t="str">
        <f>IF((P32-P33-P34-P35-P36)=0,"",(P32-P33-P34-P35-P36))</f>
        <v/>
      </c>
      <c r="Q31" s="934"/>
      <c r="R31" s="934"/>
      <c r="S31" s="934"/>
      <c r="T31" s="934"/>
      <c r="U31" s="934"/>
      <c r="V31" s="799" t="s">
        <v>2</v>
      </c>
      <c r="W31" s="935" t="str">
        <f>IF((W32-W33-W34-W35-W36)=0,"",(W32-W33-W34-W35-W36))</f>
        <v/>
      </c>
      <c r="X31" s="936"/>
      <c r="Y31" s="936"/>
      <c r="Z31" s="936"/>
      <c r="AA31" s="936"/>
      <c r="AB31" s="936"/>
      <c r="AC31" s="799" t="s">
        <v>2</v>
      </c>
      <c r="AD31" s="935" t="str">
        <f>IF((AD32-AD33-AD34-AD35-AD36)=0,"",(AD32-AD33-AD34-AD35-AD36))</f>
        <v/>
      </c>
      <c r="AE31" s="936"/>
      <c r="AF31" s="936"/>
      <c r="AG31" s="936"/>
      <c r="AH31" s="936"/>
      <c r="AI31" s="936"/>
      <c r="AJ31" s="805" t="s">
        <v>2</v>
      </c>
    </row>
    <row r="32" spans="1:47" ht="15" customHeight="1">
      <c r="A32" s="686"/>
      <c r="B32" s="937"/>
      <c r="C32" s="702" t="s">
        <v>366</v>
      </c>
      <c r="D32" s="703"/>
      <c r="E32" s="703"/>
      <c r="F32" s="703"/>
      <c r="G32" s="703"/>
      <c r="H32" s="703"/>
      <c r="I32" s="703"/>
      <c r="J32" s="703"/>
      <c r="K32" s="703"/>
      <c r="L32" s="703"/>
      <c r="M32" s="703"/>
      <c r="N32" s="703"/>
      <c r="O32" s="701"/>
      <c r="P32" s="939"/>
      <c r="Q32" s="940"/>
      <c r="R32" s="940"/>
      <c r="S32" s="940"/>
      <c r="T32" s="940"/>
      <c r="U32" s="940"/>
      <c r="V32" s="800" t="s">
        <v>2</v>
      </c>
      <c r="W32" s="941"/>
      <c r="X32" s="942"/>
      <c r="Y32" s="942"/>
      <c r="Z32" s="942"/>
      <c r="AA32" s="942"/>
      <c r="AB32" s="942"/>
      <c r="AC32" s="800" t="s">
        <v>2</v>
      </c>
      <c r="AD32" s="943"/>
      <c r="AE32" s="944"/>
      <c r="AF32" s="944"/>
      <c r="AG32" s="944"/>
      <c r="AH32" s="944"/>
      <c r="AI32" s="944"/>
      <c r="AJ32" s="806" t="s">
        <v>2</v>
      </c>
      <c r="AL32" s="50"/>
    </row>
    <row r="33" spans="1:38" ht="15" customHeight="1">
      <c r="A33" s="686"/>
      <c r="B33" s="937"/>
      <c r="C33" s="697" t="s">
        <v>377</v>
      </c>
      <c r="D33" s="698"/>
      <c r="E33" s="698"/>
      <c r="F33" s="698"/>
      <c r="G33" s="698"/>
      <c r="H33" s="698"/>
      <c r="I33" s="698"/>
      <c r="J33" s="698"/>
      <c r="K33" s="698"/>
      <c r="L33" s="698"/>
      <c r="M33" s="698"/>
      <c r="N33" s="698"/>
      <c r="O33" s="699"/>
      <c r="P33" s="939"/>
      <c r="Q33" s="940"/>
      <c r="R33" s="940"/>
      <c r="S33" s="940"/>
      <c r="T33" s="940"/>
      <c r="U33" s="940"/>
      <c r="V33" s="800" t="s">
        <v>2</v>
      </c>
      <c r="W33" s="941"/>
      <c r="X33" s="942"/>
      <c r="Y33" s="942"/>
      <c r="Z33" s="942"/>
      <c r="AA33" s="942"/>
      <c r="AB33" s="942"/>
      <c r="AC33" s="800" t="s">
        <v>2</v>
      </c>
      <c r="AD33" s="943"/>
      <c r="AE33" s="944"/>
      <c r="AF33" s="944"/>
      <c r="AG33" s="944"/>
      <c r="AH33" s="944"/>
      <c r="AI33" s="944"/>
      <c r="AJ33" s="806" t="s">
        <v>2</v>
      </c>
      <c r="AL33" s="50"/>
    </row>
    <row r="34" spans="1:38" ht="15" customHeight="1">
      <c r="A34" s="686"/>
      <c r="B34" s="937"/>
      <c r="C34" s="702" t="s">
        <v>379</v>
      </c>
      <c r="D34" s="703"/>
      <c r="E34" s="703"/>
      <c r="F34" s="703"/>
      <c r="G34" s="703"/>
      <c r="H34" s="703"/>
      <c r="I34" s="703"/>
      <c r="J34" s="703"/>
      <c r="K34" s="703"/>
      <c r="L34" s="703"/>
      <c r="M34" s="703"/>
      <c r="N34" s="703"/>
      <c r="O34" s="701"/>
      <c r="P34" s="939"/>
      <c r="Q34" s="940"/>
      <c r="R34" s="940"/>
      <c r="S34" s="940"/>
      <c r="T34" s="940"/>
      <c r="U34" s="940"/>
      <c r="V34" s="800" t="s">
        <v>2</v>
      </c>
      <c r="W34" s="941"/>
      <c r="X34" s="942"/>
      <c r="Y34" s="942"/>
      <c r="Z34" s="942"/>
      <c r="AA34" s="942"/>
      <c r="AB34" s="942"/>
      <c r="AC34" s="800" t="s">
        <v>2</v>
      </c>
      <c r="AD34" s="943"/>
      <c r="AE34" s="944"/>
      <c r="AF34" s="944"/>
      <c r="AG34" s="944"/>
      <c r="AH34" s="944"/>
      <c r="AI34" s="944"/>
      <c r="AJ34" s="806" t="s">
        <v>2</v>
      </c>
      <c r="AL34" s="50"/>
    </row>
    <row r="35" spans="1:38" ht="22.5" customHeight="1">
      <c r="A35" s="686"/>
      <c r="B35" s="937"/>
      <c r="C35" s="945" t="s">
        <v>378</v>
      </c>
      <c r="D35" s="946"/>
      <c r="E35" s="946"/>
      <c r="F35" s="946"/>
      <c r="G35" s="946"/>
      <c r="H35" s="946"/>
      <c r="I35" s="946"/>
      <c r="J35" s="946"/>
      <c r="K35" s="946"/>
      <c r="L35" s="946"/>
      <c r="M35" s="946"/>
      <c r="N35" s="946"/>
      <c r="O35" s="947"/>
      <c r="P35" s="939"/>
      <c r="Q35" s="940"/>
      <c r="R35" s="940"/>
      <c r="S35" s="940"/>
      <c r="T35" s="940"/>
      <c r="U35" s="940"/>
      <c r="V35" s="800" t="s">
        <v>2</v>
      </c>
      <c r="W35" s="941"/>
      <c r="X35" s="942"/>
      <c r="Y35" s="942"/>
      <c r="Z35" s="942"/>
      <c r="AA35" s="942"/>
      <c r="AB35" s="942"/>
      <c r="AC35" s="800" t="s">
        <v>2</v>
      </c>
      <c r="AD35" s="943"/>
      <c r="AE35" s="944"/>
      <c r="AF35" s="944"/>
      <c r="AG35" s="944"/>
      <c r="AH35" s="944"/>
      <c r="AI35" s="944"/>
      <c r="AJ35" s="806" t="s">
        <v>2</v>
      </c>
      <c r="AL35" s="50"/>
    </row>
    <row r="36" spans="1:38" ht="24.75" customHeight="1">
      <c r="A36" s="687"/>
      <c r="B36" s="938"/>
      <c r="C36" s="948" t="s">
        <v>370</v>
      </c>
      <c r="D36" s="949"/>
      <c r="E36" s="949"/>
      <c r="F36" s="949"/>
      <c r="G36" s="949"/>
      <c r="H36" s="949"/>
      <c r="I36" s="949"/>
      <c r="J36" s="949"/>
      <c r="K36" s="949"/>
      <c r="L36" s="949"/>
      <c r="M36" s="950"/>
      <c r="N36" s="950"/>
      <c r="O36" s="951"/>
      <c r="P36" s="952"/>
      <c r="Q36" s="953"/>
      <c r="R36" s="953"/>
      <c r="S36" s="953"/>
      <c r="T36" s="953"/>
      <c r="U36" s="953"/>
      <c r="V36" s="801" t="s">
        <v>2</v>
      </c>
      <c r="W36" s="954"/>
      <c r="X36" s="955"/>
      <c r="Y36" s="955"/>
      <c r="Z36" s="955"/>
      <c r="AA36" s="955"/>
      <c r="AB36" s="955"/>
      <c r="AC36" s="801" t="s">
        <v>2</v>
      </c>
      <c r="AD36" s="956"/>
      <c r="AE36" s="957"/>
      <c r="AF36" s="957"/>
      <c r="AG36" s="957"/>
      <c r="AH36" s="957"/>
      <c r="AI36" s="95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374</v>
      </c>
    </row>
    <row r="39" spans="1:38" ht="22.5" customHeight="1">
      <c r="A39" s="683" t="s">
        <v>91</v>
      </c>
      <c r="B39" s="926" t="s">
        <v>390</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91</v>
      </c>
      <c r="B40" s="926" t="s">
        <v>473</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91</v>
      </c>
      <c r="B41" s="926" t="s">
        <v>481</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91</v>
      </c>
      <c r="B42" s="926" t="s">
        <v>438</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91</v>
      </c>
      <c r="B43" s="926" t="s">
        <v>391</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91</v>
      </c>
      <c r="B44" s="927" t="s">
        <v>441</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91</v>
      </c>
      <c r="B45" s="926" t="s">
        <v>480</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375</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7" t="s">
        <v>478</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91</v>
      </c>
      <c r="B48" s="926" t="s">
        <v>437</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376</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9" t="s">
        <v>474</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392</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419</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383</v>
      </c>
      <c r="AC53" s="923"/>
      <c r="AD53" s="923"/>
      <c r="AE53" s="923"/>
      <c r="AF53" s="923"/>
      <c r="AG53" s="923"/>
      <c r="AH53" s="923"/>
      <c r="AI53" s="923"/>
      <c r="AJ53" s="923"/>
      <c r="AK53" s="923"/>
      <c r="AL53" s="47"/>
      <c r="AU53" s="52"/>
    </row>
    <row r="54" spans="1:47" ht="17.25" customHeight="1" thickBot="1">
      <c r="A54" s="923" t="s">
        <v>418</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382</v>
      </c>
      <c r="AC54" s="923"/>
      <c r="AD54" s="923"/>
      <c r="AE54" s="923"/>
      <c r="AF54" s="923"/>
      <c r="AG54" s="923"/>
      <c r="AH54" s="923"/>
      <c r="AI54" s="923"/>
      <c r="AJ54" s="923"/>
      <c r="AK54" s="923"/>
      <c r="AL54" s="47"/>
      <c r="AU54" s="52"/>
    </row>
    <row r="55" spans="1:47" s="49" customFormat="1" ht="18" customHeight="1" thickBot="1">
      <c r="A55" s="211" t="s">
        <v>385</v>
      </c>
      <c r="B55" s="692"/>
      <c r="C55" s="692"/>
      <c r="D55" s="692"/>
      <c r="E55" s="692"/>
      <c r="F55" s="692"/>
      <c r="G55" s="692"/>
      <c r="H55" s="692"/>
      <c r="I55" s="692"/>
      <c r="J55" s="692"/>
      <c r="K55" s="692"/>
      <c r="L55" s="692"/>
      <c r="M55" s="707"/>
      <c r="N55" s="213"/>
      <c r="O55" s="214" t="s">
        <v>33</v>
      </c>
      <c r="P55" s="214"/>
      <c r="Q55" s="922"/>
      <c r="R55" s="922"/>
      <c r="S55" s="214" t="s">
        <v>12</v>
      </c>
      <c r="T55" s="922"/>
      <c r="U55" s="922"/>
      <c r="V55" s="214" t="s">
        <v>13</v>
      </c>
      <c r="W55" s="925" t="s">
        <v>14</v>
      </c>
      <c r="X55" s="925"/>
      <c r="Y55" s="214" t="s">
        <v>33</v>
      </c>
      <c r="Z55" s="214"/>
      <c r="AA55" s="922"/>
      <c r="AB55" s="922"/>
      <c r="AC55" s="214" t="s">
        <v>12</v>
      </c>
      <c r="AD55" s="922"/>
      <c r="AE55" s="922"/>
      <c r="AF55" s="214" t="s">
        <v>13</v>
      </c>
      <c r="AG55" s="214" t="s">
        <v>162</v>
      </c>
      <c r="AH55" s="214" t="str">
        <f>IF(Q55&gt;=1,(AA55*12+AD55)-(Q55*12+T55)+1,"")</f>
        <v/>
      </c>
      <c r="AI55" s="925" t="s">
        <v>163</v>
      </c>
      <c r="AJ55" s="92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393</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468</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420</v>
      </c>
      <c r="AC59" s="923"/>
      <c r="AD59" s="923"/>
      <c r="AE59" s="923"/>
      <c r="AF59" s="923"/>
      <c r="AG59" s="923"/>
      <c r="AH59" s="923"/>
      <c r="AI59" s="923"/>
      <c r="AJ59" s="923"/>
      <c r="AK59" s="923"/>
      <c r="AL59" s="47"/>
      <c r="AU59" s="52"/>
    </row>
    <row r="60" spans="1:47" ht="17.25" customHeight="1">
      <c r="A60" s="923" t="s">
        <v>422</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384</v>
      </c>
      <c r="AC60" s="923"/>
      <c r="AD60" s="923"/>
      <c r="AE60" s="923"/>
      <c r="AF60" s="923"/>
      <c r="AG60" s="923"/>
      <c r="AH60" s="923"/>
      <c r="AI60" s="923"/>
      <c r="AJ60" s="923"/>
      <c r="AK60" s="923"/>
      <c r="AL60" s="47"/>
      <c r="AU60" s="52"/>
    </row>
    <row r="61" spans="1:47" ht="27.75" customHeight="1">
      <c r="A61" s="924" t="s">
        <v>423</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421</v>
      </c>
      <c r="AC61" s="923"/>
      <c r="AD61" s="923"/>
      <c r="AE61" s="923"/>
      <c r="AF61" s="923"/>
      <c r="AG61" s="923"/>
      <c r="AH61" s="923"/>
      <c r="AI61" s="923"/>
      <c r="AJ61" s="923"/>
      <c r="AK61" s="92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4" t="s">
        <v>120</v>
      </c>
      <c r="T62" s="1015"/>
      <c r="U62" s="1015"/>
      <c r="V62" s="1015"/>
      <c r="W62" s="1015"/>
      <c r="X62" s="1016"/>
      <c r="Y62" s="1055" t="s">
        <v>249</v>
      </c>
      <c r="Z62" s="1056"/>
      <c r="AA62" s="1056"/>
      <c r="AB62" s="1056"/>
      <c r="AC62" s="1056"/>
      <c r="AD62" s="1057"/>
      <c r="AE62" s="1055" t="s">
        <v>121</v>
      </c>
      <c r="AF62" s="1056"/>
      <c r="AG62" s="1056"/>
      <c r="AH62" s="1056"/>
      <c r="AI62" s="1056"/>
      <c r="AJ62" s="1057"/>
      <c r="AL62" s="58"/>
      <c r="AM62" s="762" t="s">
        <v>460</v>
      </c>
      <c r="AU62" s="52"/>
    </row>
    <row r="63" spans="1:47" ht="22.5" customHeight="1" thickBot="1">
      <c r="A63" s="1051"/>
      <c r="B63" s="1026" t="s">
        <v>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219</v>
      </c>
      <c r="Y63" s="1058"/>
      <c r="Z63" s="1059"/>
      <c r="AA63" s="1059"/>
      <c r="AB63" s="1059"/>
      <c r="AC63" s="1060"/>
      <c r="AD63" s="233" t="s">
        <v>219</v>
      </c>
      <c r="AE63" s="1058"/>
      <c r="AF63" s="1059"/>
      <c r="AG63" s="1059"/>
      <c r="AH63" s="1059"/>
      <c r="AI63" s="1060"/>
      <c r="AJ63" s="234" t="s">
        <v>2</v>
      </c>
      <c r="AM63" s="58" t="s">
        <v>440</v>
      </c>
      <c r="AU63" s="52"/>
    </row>
    <row r="64" spans="1:47" ht="22.5" customHeight="1" thickBot="1">
      <c r="A64" s="1051"/>
      <c r="B64" s="235" t="s">
        <v>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338</v>
      </c>
      <c r="Y64" s="1037"/>
      <c r="Z64" s="1038"/>
      <c r="AA64" s="1038"/>
      <c r="AB64" s="1038"/>
      <c r="AC64" s="1039"/>
      <c r="AD64" s="240" t="s">
        <v>338</v>
      </c>
      <c r="AE64" s="1037"/>
      <c r="AF64" s="1038"/>
      <c r="AG64" s="1038"/>
      <c r="AH64" s="1038"/>
      <c r="AI64" s="1039"/>
      <c r="AJ64" s="241" t="s">
        <v>37</v>
      </c>
      <c r="AM64" s="58" t="s">
        <v>439</v>
      </c>
      <c r="AU64" s="52"/>
    </row>
    <row r="65" spans="1:52" ht="22.5" customHeight="1" thickBot="1">
      <c r="A65" s="1051"/>
      <c r="B65" s="242" t="s">
        <v>267</v>
      </c>
      <c r="C65" s="243"/>
      <c r="D65" s="243"/>
      <c r="E65" s="243"/>
      <c r="F65" s="243"/>
      <c r="G65" s="243"/>
      <c r="H65" s="243"/>
      <c r="I65" s="243"/>
      <c r="J65" s="243"/>
      <c r="K65" s="243"/>
      <c r="L65" s="244"/>
      <c r="M65" s="244"/>
      <c r="N65" s="244"/>
      <c r="O65" s="244"/>
      <c r="P65" s="244"/>
      <c r="Q65" s="244"/>
      <c r="R65" s="244"/>
      <c r="S65" s="991"/>
      <c r="T65" s="992"/>
      <c r="U65" s="992"/>
      <c r="V65" s="992"/>
      <c r="W65" s="993"/>
      <c r="X65" s="239" t="s">
        <v>338</v>
      </c>
      <c r="Y65" s="991"/>
      <c r="Z65" s="992"/>
      <c r="AA65" s="992"/>
      <c r="AB65" s="992"/>
      <c r="AC65" s="993"/>
      <c r="AD65" s="240" t="s">
        <v>338</v>
      </c>
      <c r="AE65" s="991"/>
      <c r="AF65" s="992"/>
      <c r="AG65" s="992"/>
      <c r="AH65" s="992"/>
      <c r="AI65" s="993"/>
      <c r="AJ65" s="241" t="s">
        <v>37</v>
      </c>
      <c r="AM65" s="58" t="s">
        <v>453</v>
      </c>
      <c r="AU65" s="52"/>
    </row>
    <row r="66" spans="1:52" ht="22.5" customHeight="1" thickBot="1">
      <c r="A66" s="1051"/>
      <c r="B66" s="242" t="s">
        <v>414</v>
      </c>
      <c r="C66" s="245"/>
      <c r="D66" s="245"/>
      <c r="E66" s="245"/>
      <c r="F66" s="245"/>
      <c r="G66" s="245"/>
      <c r="H66" s="245"/>
      <c r="I66" s="245"/>
      <c r="J66" s="245"/>
      <c r="K66" s="245"/>
      <c r="L66" s="222"/>
      <c r="M66" s="222"/>
      <c r="N66" s="222"/>
      <c r="O66" s="222"/>
      <c r="P66" s="222"/>
      <c r="Q66" s="222"/>
      <c r="R66" s="222"/>
      <c r="S66" s="1023" t="str">
        <f>IFERROR(ROUND(S63/S64,),"")</f>
        <v/>
      </c>
      <c r="T66" s="1024"/>
      <c r="U66" s="1024"/>
      <c r="V66" s="1024"/>
      <c r="W66" s="1025"/>
      <c r="X66" s="239" t="s">
        <v>2</v>
      </c>
      <c r="Y66" s="1023" t="str">
        <f>IFERROR(ROUND(Y63/Y64,),"")</f>
        <v/>
      </c>
      <c r="Z66" s="1024"/>
      <c r="AA66" s="1024"/>
      <c r="AB66" s="1024"/>
      <c r="AC66" s="1025"/>
      <c r="AD66" s="239" t="s">
        <v>2</v>
      </c>
      <c r="AE66" s="1023" t="str">
        <f>IFERROR(ROUND(AE63/AE64,),"")</f>
        <v/>
      </c>
      <c r="AF66" s="1024"/>
      <c r="AG66" s="1024"/>
      <c r="AH66" s="1024"/>
      <c r="AI66" s="102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1"/>
      <c r="B67" s="1040" t="s">
        <v>268</v>
      </c>
      <c r="C67" s="1041"/>
      <c r="D67" s="1041"/>
      <c r="E67" s="1041"/>
      <c r="F67" s="1041"/>
      <c r="G67" s="1041"/>
      <c r="H67" s="1041"/>
      <c r="I67" s="1041"/>
      <c r="J67" s="1041"/>
      <c r="K67" s="246"/>
      <c r="L67" s="247" t="s">
        <v>218</v>
      </c>
      <c r="M67" s="248"/>
      <c r="N67" s="248"/>
      <c r="O67" s="248"/>
      <c r="P67" s="248"/>
      <c r="Q67" s="248"/>
      <c r="R67" s="248"/>
      <c r="S67" s="1035">
        <f>CEILING(AP67,1)</f>
        <v>0</v>
      </c>
      <c r="T67" s="1036"/>
      <c r="U67" s="1036"/>
      <c r="V67" s="1036"/>
      <c r="W67" s="1036"/>
      <c r="X67" s="249" t="s">
        <v>219</v>
      </c>
      <c r="Y67" s="1032"/>
      <c r="Z67" s="1033"/>
      <c r="AA67" s="1033"/>
      <c r="AB67" s="1033"/>
      <c r="AC67" s="1033"/>
      <c r="AD67" s="1034"/>
      <c r="AE67" s="1029"/>
      <c r="AF67" s="1030"/>
      <c r="AG67" s="1030"/>
      <c r="AH67" s="1030"/>
      <c r="AI67" s="1030"/>
      <c r="AJ67" s="1031"/>
      <c r="AN67" s="67" t="s">
        <v>133</v>
      </c>
      <c r="AO67" s="67" t="s">
        <v>127</v>
      </c>
      <c r="AP67" s="68">
        <f>IFERROR(#REF!/(S65*12),0)</f>
        <v>0</v>
      </c>
      <c r="AQ67" s="69"/>
      <c r="AR67" s="68"/>
      <c r="AS67" s="64"/>
      <c r="AT67" s="70"/>
      <c r="AU67" s="64"/>
      <c r="AV67" s="71" t="s">
        <v>214</v>
      </c>
      <c r="AW67" s="64"/>
      <c r="AX67" s="64"/>
      <c r="AY67" s="64"/>
      <c r="AZ67" s="66"/>
    </row>
    <row r="68" spans="1:52" ht="18" customHeight="1" thickBot="1">
      <c r="A68" s="1051"/>
      <c r="B68" s="1009"/>
      <c r="C68" s="1010"/>
      <c r="D68" s="1010"/>
      <c r="E68" s="1010"/>
      <c r="F68" s="1010"/>
      <c r="G68" s="1010"/>
      <c r="H68" s="1010"/>
      <c r="I68" s="1010"/>
      <c r="J68" s="1010"/>
      <c r="K68" s="250"/>
      <c r="L68" s="243"/>
      <c r="M68" s="251" t="s">
        <v>176</v>
      </c>
      <c r="N68" s="1003">
        <f>T68</f>
        <v>0</v>
      </c>
      <c r="O68" s="1003"/>
      <c r="P68" s="1003"/>
      <c r="Q68" s="251" t="s">
        <v>219</v>
      </c>
      <c r="R68" s="252" t="s">
        <v>220</v>
      </c>
      <c r="S68" s="253" t="s">
        <v>176</v>
      </c>
      <c r="T68" s="1007">
        <f>S65*S67*12</f>
        <v>0</v>
      </c>
      <c r="U68" s="1007"/>
      <c r="V68" s="1007"/>
      <c r="W68" s="254" t="s">
        <v>219</v>
      </c>
      <c r="X68" s="255" t="s">
        <v>220</v>
      </c>
      <c r="Y68" s="1032"/>
      <c r="Z68" s="1033"/>
      <c r="AA68" s="1033"/>
      <c r="AB68" s="1033"/>
      <c r="AC68" s="1033"/>
      <c r="AD68" s="1034"/>
      <c r="AE68" s="1029"/>
      <c r="AF68" s="1030"/>
      <c r="AG68" s="1030"/>
      <c r="AH68" s="1030"/>
      <c r="AI68" s="1030"/>
      <c r="AJ68" s="1031"/>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1"/>
      <c r="B69" s="1009"/>
      <c r="C69" s="1010"/>
      <c r="D69" s="1010"/>
      <c r="E69" s="1010"/>
      <c r="F69" s="1010"/>
      <c r="G69" s="1010"/>
      <c r="H69" s="1010"/>
      <c r="I69" s="1010"/>
      <c r="J69" s="1010"/>
      <c r="K69" s="246"/>
      <c r="L69" s="247" t="s">
        <v>221</v>
      </c>
      <c r="M69" s="248"/>
      <c r="N69" s="248"/>
      <c r="O69" s="248"/>
      <c r="P69" s="248"/>
      <c r="Q69" s="248"/>
      <c r="R69" s="248"/>
      <c r="S69" s="1053" t="e">
        <f>IF((CEILING(AP70,1)-AP70)-2*(CEILING(AQ70,1)-AQ70)&gt;=0,CEILING(AP70,1),CEILING(AP70+AU71/S65/12,1))</f>
        <v>#VALUE!</v>
      </c>
      <c r="T69" s="1054"/>
      <c r="U69" s="1054"/>
      <c r="V69" s="1054"/>
      <c r="W69" s="1054"/>
      <c r="X69" s="256" t="s">
        <v>219</v>
      </c>
      <c r="Y69" s="1053" t="e">
        <f>IF((CEILING(AP70,1)-AP70)-2*(CEILING(AQ70,1)-AQ70)&gt;=0,CEILING(AQ70,1),FLOOR(AQ70,1))</f>
        <v>#VALUE!</v>
      </c>
      <c r="Z69" s="1054"/>
      <c r="AA69" s="1054"/>
      <c r="AB69" s="1054"/>
      <c r="AC69" s="1054"/>
      <c r="AD69" s="256" t="s">
        <v>219</v>
      </c>
      <c r="AE69" s="1017"/>
      <c r="AF69" s="1018"/>
      <c r="AG69" s="1018"/>
      <c r="AH69" s="1018"/>
      <c r="AI69" s="1018"/>
      <c r="AJ69" s="101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1"/>
      <c r="B70" s="1009"/>
      <c r="C70" s="1010"/>
      <c r="D70" s="1010"/>
      <c r="E70" s="1010"/>
      <c r="F70" s="1010"/>
      <c r="G70" s="1010"/>
      <c r="H70" s="1010"/>
      <c r="I70" s="1010"/>
      <c r="J70" s="1010"/>
      <c r="K70" s="250"/>
      <c r="L70" s="243"/>
      <c r="M70" s="251" t="s">
        <v>176</v>
      </c>
      <c r="N70" s="1003" t="e">
        <f>SUM(T70,Z70)</f>
        <v>#VALUE!</v>
      </c>
      <c r="O70" s="1003"/>
      <c r="P70" s="1003"/>
      <c r="Q70" s="251" t="s">
        <v>219</v>
      </c>
      <c r="R70" s="252" t="s">
        <v>220</v>
      </c>
      <c r="S70" s="257" t="s">
        <v>176</v>
      </c>
      <c r="T70" s="1003" t="e">
        <f>S65*S69*12</f>
        <v>#VALUE!</v>
      </c>
      <c r="U70" s="1003"/>
      <c r="V70" s="1003"/>
      <c r="W70" s="251" t="s">
        <v>219</v>
      </c>
      <c r="X70" s="258" t="s">
        <v>220</v>
      </c>
      <c r="Y70" s="257" t="s">
        <v>176</v>
      </c>
      <c r="Z70" s="1003" t="e">
        <f>Y65*Y69*12</f>
        <v>#VALUE!</v>
      </c>
      <c r="AA70" s="1003"/>
      <c r="AB70" s="1003"/>
      <c r="AC70" s="251" t="s">
        <v>219</v>
      </c>
      <c r="AD70" s="258" t="s">
        <v>220</v>
      </c>
      <c r="AE70" s="1020"/>
      <c r="AF70" s="1021"/>
      <c r="AG70" s="1021"/>
      <c r="AH70" s="1021"/>
      <c r="AI70" s="1021"/>
      <c r="AJ70" s="1022"/>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222</v>
      </c>
      <c r="M71" s="248"/>
      <c r="N71" s="248"/>
      <c r="O71" s="248"/>
      <c r="P71" s="248"/>
      <c r="Q71" s="248"/>
      <c r="R71" s="248"/>
      <c r="S71" s="1035" t="e">
        <f>IF((CEILING(AP73,1)-AP73)-2*(CEILING(AQ73,1)-AQ73)&gt;=0,CEILING(AP73,1),CEILING(AP73+(AU73+AU74)/S65/12,1))</f>
        <v>#VALUE!</v>
      </c>
      <c r="T71" s="1036"/>
      <c r="U71" s="1036"/>
      <c r="V71" s="1036"/>
      <c r="W71" s="1036"/>
      <c r="X71" s="249" t="s">
        <v>219</v>
      </c>
      <c r="Y71" s="1035" t="e">
        <f>IF((CEILING(AP73,1)-AP73)-2*(CEILING(AQ73,1)-AQ73)&gt;=0,CEILING(AQ73,1),FLOOR(AQ73,1))</f>
        <v>#VALUE!</v>
      </c>
      <c r="Z71" s="1036"/>
      <c r="AA71" s="1036"/>
      <c r="AB71" s="1036"/>
      <c r="AC71" s="1036"/>
      <c r="AD71" s="249" t="s">
        <v>219</v>
      </c>
      <c r="AE71" s="1036" t="e">
        <f>IF(Y71-2*(CEILING(AR73,1))&gt;=0,CEILING(AR73,1),FLOOR(AR73,1))</f>
        <v>#VALUE!</v>
      </c>
      <c r="AF71" s="1036"/>
      <c r="AG71" s="1036"/>
      <c r="AH71" s="1036"/>
      <c r="AI71" s="103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176</v>
      </c>
      <c r="N72" s="1007" t="e">
        <f>SUM(T72,Z72,AF72)</f>
        <v>#VALUE!</v>
      </c>
      <c r="O72" s="1007"/>
      <c r="P72" s="1007"/>
      <c r="Q72" s="254" t="s">
        <v>219</v>
      </c>
      <c r="R72" s="262" t="s">
        <v>220</v>
      </c>
      <c r="S72" s="253" t="s">
        <v>176</v>
      </c>
      <c r="T72" s="1007" t="e">
        <f>S65*S71*12</f>
        <v>#VALUE!</v>
      </c>
      <c r="U72" s="1007"/>
      <c r="V72" s="1007"/>
      <c r="W72" s="254" t="s">
        <v>219</v>
      </c>
      <c r="X72" s="258" t="s">
        <v>220</v>
      </c>
      <c r="Y72" s="253" t="s">
        <v>176</v>
      </c>
      <c r="Z72" s="1007" t="e">
        <f>Y65*Y71*12</f>
        <v>#VALUE!</v>
      </c>
      <c r="AA72" s="1007"/>
      <c r="AB72" s="1007"/>
      <c r="AC72" s="254" t="s">
        <v>219</v>
      </c>
      <c r="AD72" s="258" t="s">
        <v>220</v>
      </c>
      <c r="AE72" s="254" t="s">
        <v>176</v>
      </c>
      <c r="AF72" s="1007" t="e">
        <f>AE65*AE71*12</f>
        <v>#VALUE!</v>
      </c>
      <c r="AG72" s="1007"/>
      <c r="AH72" s="1007"/>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9"/>
      <c r="C73" s="1010"/>
      <c r="D73" s="1010"/>
      <c r="E73" s="1010"/>
      <c r="F73" s="1010"/>
      <c r="G73" s="1010"/>
      <c r="H73" s="1010"/>
      <c r="I73" s="1010"/>
      <c r="J73" s="1010"/>
      <c r="K73" s="259"/>
      <c r="L73" s="247" t="s">
        <v>223</v>
      </c>
      <c r="M73" s="248"/>
      <c r="N73" s="248"/>
      <c r="O73" s="248"/>
      <c r="P73" s="248"/>
      <c r="Q73" s="248"/>
      <c r="R73" s="248"/>
      <c r="S73" s="987"/>
      <c r="T73" s="988"/>
      <c r="U73" s="988"/>
      <c r="V73" s="988"/>
      <c r="W73" s="989"/>
      <c r="X73" s="245" t="s">
        <v>219</v>
      </c>
      <c r="Y73" s="987"/>
      <c r="Z73" s="988"/>
      <c r="AA73" s="988"/>
      <c r="AB73" s="988"/>
      <c r="AC73" s="989"/>
      <c r="AD73" s="264" t="s">
        <v>219</v>
      </c>
      <c r="AE73" s="987"/>
      <c r="AF73" s="988"/>
      <c r="AG73" s="988"/>
      <c r="AH73" s="988"/>
      <c r="AI73" s="9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7"/>
      <c r="C74" s="998"/>
      <c r="D74" s="998"/>
      <c r="E74" s="998"/>
      <c r="F74" s="998"/>
      <c r="G74" s="998"/>
      <c r="H74" s="998"/>
      <c r="I74" s="1010"/>
      <c r="J74" s="1010"/>
      <c r="K74" s="266"/>
      <c r="L74" s="245"/>
      <c r="M74" s="267" t="s">
        <v>176</v>
      </c>
      <c r="N74" s="1008">
        <f>SUM(T74,Z74,AF74)</f>
        <v>0</v>
      </c>
      <c r="O74" s="1008"/>
      <c r="P74" s="1008"/>
      <c r="Q74" s="267" t="s">
        <v>219</v>
      </c>
      <c r="R74" s="268" t="s">
        <v>220</v>
      </c>
      <c r="S74" s="269" t="s">
        <v>176</v>
      </c>
      <c r="T74" s="1008">
        <f>S65*S73*12</f>
        <v>0</v>
      </c>
      <c r="U74" s="1008"/>
      <c r="V74" s="1008"/>
      <c r="W74" s="267" t="s">
        <v>219</v>
      </c>
      <c r="X74" s="270" t="s">
        <v>220</v>
      </c>
      <c r="Y74" s="267" t="s">
        <v>176</v>
      </c>
      <c r="Z74" s="1008">
        <f>Y65*Y73*12</f>
        <v>0</v>
      </c>
      <c r="AA74" s="1008"/>
      <c r="AB74" s="1008"/>
      <c r="AC74" s="267" t="s">
        <v>219</v>
      </c>
      <c r="AD74" s="270" t="s">
        <v>220</v>
      </c>
      <c r="AE74" s="267" t="s">
        <v>176</v>
      </c>
      <c r="AF74" s="1008">
        <f>AE65*AE73*12</f>
        <v>0</v>
      </c>
      <c r="AG74" s="1008"/>
      <c r="AH74" s="1008"/>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90"/>
      <c r="Q81" s="990"/>
      <c r="R81" s="214" t="s">
        <v>12</v>
      </c>
      <c r="S81" s="990"/>
      <c r="T81" s="990"/>
      <c r="U81" s="214" t="s">
        <v>13</v>
      </c>
      <c r="V81" s="925" t="s">
        <v>14</v>
      </c>
      <c r="W81" s="925"/>
      <c r="X81" s="214" t="s">
        <v>33</v>
      </c>
      <c r="Y81" s="214"/>
      <c r="Z81" s="990"/>
      <c r="AA81" s="990"/>
      <c r="AB81" s="214" t="s">
        <v>12</v>
      </c>
      <c r="AC81" s="990"/>
      <c r="AD81" s="990"/>
      <c r="AE81" s="214" t="s">
        <v>13</v>
      </c>
      <c r="AF81" s="214" t="s">
        <v>162</v>
      </c>
      <c r="AG81" s="214" t="str">
        <f>IF(P81&gt;=1,(Z81*12+AC81)-(P81*12+S81)+1,"")</f>
        <v/>
      </c>
      <c r="AH81" s="925" t="s">
        <v>163</v>
      </c>
      <c r="AI81" s="92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29" t="s">
        <v>394</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91</v>
      </c>
      <c r="B85" s="1200" t="s">
        <v>395</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397</v>
      </c>
      <c r="B87" s="570"/>
      <c r="C87" s="569"/>
      <c r="D87" s="569"/>
      <c r="E87" s="569"/>
      <c r="F87" s="569"/>
      <c r="G87" s="569"/>
      <c r="H87" s="569"/>
      <c r="I87" s="569"/>
      <c r="J87" s="569"/>
      <c r="K87" s="569"/>
      <c r="L87" s="569"/>
      <c r="M87" s="569"/>
      <c r="N87" s="1201"/>
      <c r="O87" s="1201"/>
      <c r="P87" s="1201"/>
      <c r="Q87" s="1201"/>
      <c r="R87" s="1201"/>
      <c r="S87" s="1201"/>
      <c r="T87" s="1201"/>
      <c r="U87" s="1201"/>
      <c r="V87" s="1201"/>
      <c r="W87" s="1201"/>
      <c r="X87" s="1201"/>
      <c r="Y87" s="1201"/>
      <c r="Z87" s="569"/>
      <c r="AA87" s="569"/>
      <c r="AB87" s="569"/>
      <c r="AC87" s="569"/>
      <c r="AD87" s="569"/>
      <c r="AE87" s="569"/>
      <c r="AF87" s="569"/>
      <c r="AG87" s="574"/>
      <c r="AH87" s="574"/>
      <c r="AI87" s="571"/>
      <c r="AJ87" s="572"/>
      <c r="AK87" s="47"/>
      <c r="AT87" s="52"/>
    </row>
    <row r="88" spans="1:52" ht="22.5" customHeight="1">
      <c r="A88" s="782" t="s">
        <v>477</v>
      </c>
      <c r="B88" s="1001" t="s">
        <v>476</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424</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383</v>
      </c>
      <c r="AC90" s="923"/>
      <c r="AD90" s="923"/>
      <c r="AE90" s="923"/>
      <c r="AF90" s="923"/>
      <c r="AG90" s="923"/>
      <c r="AH90" s="923"/>
      <c r="AI90" s="923"/>
      <c r="AJ90" s="923"/>
      <c r="AK90" s="923"/>
      <c r="AL90" s="47"/>
      <c r="AU90" s="52"/>
    </row>
    <row r="91" spans="1:52" ht="17.25" customHeight="1">
      <c r="A91" s="923" t="s">
        <v>483</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396</v>
      </c>
      <c r="AC91" s="923"/>
      <c r="AD91" s="923"/>
      <c r="AE91" s="923"/>
      <c r="AF91" s="923"/>
      <c r="AG91" s="923"/>
      <c r="AH91" s="923"/>
      <c r="AI91" s="923"/>
      <c r="AJ91" s="923"/>
      <c r="AK91" s="923"/>
      <c r="AL91" s="47"/>
      <c r="AU91" s="52"/>
    </row>
    <row r="92" spans="1:52" ht="17.25" customHeight="1" thickBot="1">
      <c r="A92" s="1179" t="s">
        <v>482</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431</v>
      </c>
      <c r="C93" s="1183"/>
      <c r="D93" s="1183"/>
      <c r="E93" s="1183"/>
      <c r="F93" s="1183"/>
      <c r="G93" s="1183"/>
      <c r="H93" s="1183"/>
      <c r="I93" s="1183"/>
      <c r="J93" s="1183"/>
      <c r="K93" s="1183"/>
      <c r="L93" s="1183"/>
      <c r="M93" s="1183"/>
      <c r="N93" s="1184"/>
      <c r="O93" s="1185">
        <f>SUM('別紙様式2-4 個表_ベースアップ'!AI12:AI111)</f>
        <v>0</v>
      </c>
      <c r="P93" s="1186"/>
      <c r="Q93" s="1186"/>
      <c r="R93" s="1186"/>
      <c r="S93" s="1186"/>
      <c r="T93" s="1186"/>
      <c r="U93" s="1187"/>
      <c r="V93" s="575" t="s">
        <v>2</v>
      </c>
      <c r="W93" s="576"/>
      <c r="X93" s="577"/>
      <c r="Y93" s="577"/>
      <c r="Z93" s="578"/>
      <c r="AA93" s="579"/>
      <c r="AB93" s="1171" t="s">
        <v>204</v>
      </c>
      <c r="AC93" s="1172" t="str">
        <f>IF(X94=0,"",IF(X94&gt;=200/3,"○","×"))</f>
        <v/>
      </c>
      <c r="AD93" s="1175" t="s">
        <v>411</v>
      </c>
      <c r="AE93" s="733"/>
      <c r="AF93" s="733"/>
      <c r="AG93" s="733"/>
      <c r="AH93" s="733"/>
      <c r="AI93" s="733"/>
      <c r="AJ93" s="733"/>
      <c r="AK93" s="733"/>
      <c r="AL93" s="47"/>
      <c r="AU93" s="52"/>
    </row>
    <row r="94" spans="1:52" ht="17.25" customHeight="1" thickBot="1">
      <c r="A94" s="735"/>
      <c r="B94" s="735"/>
      <c r="C94" s="733"/>
      <c r="D94" s="892" t="s">
        <v>432</v>
      </c>
      <c r="E94" s="893"/>
      <c r="F94" s="893"/>
      <c r="G94" s="893"/>
      <c r="H94" s="893"/>
      <c r="I94" s="893"/>
      <c r="J94" s="893"/>
      <c r="K94" s="893"/>
      <c r="L94" s="893"/>
      <c r="M94" s="893"/>
      <c r="N94" s="893"/>
      <c r="O94" s="1188">
        <f>SUM('別紙様式2-4 個表_ベースアップ'!AJ12:AJ111)</f>
        <v>0</v>
      </c>
      <c r="P94" s="1189"/>
      <c r="Q94" s="1189"/>
      <c r="R94" s="1189"/>
      <c r="S94" s="1189"/>
      <c r="T94" s="1189"/>
      <c r="U94" s="1190"/>
      <c r="V94" s="580" t="s">
        <v>2</v>
      </c>
      <c r="W94" s="581" t="s">
        <v>44</v>
      </c>
      <c r="X94" s="1191">
        <f>IFERROR(O94/O93*100,0)</f>
        <v>0</v>
      </c>
      <c r="Y94" s="1192"/>
      <c r="Z94" s="574" t="s">
        <v>45</v>
      </c>
      <c r="AA94" s="582" t="s">
        <v>322</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323</v>
      </c>
      <c r="P95" s="1193"/>
      <c r="Q95" s="1194"/>
      <c r="R95" s="1195" t="e">
        <f>O94/AH99</f>
        <v>#VALUE!</v>
      </c>
      <c r="S95" s="1196"/>
      <c r="T95" s="1196"/>
      <c r="U95" s="1197"/>
      <c r="V95" s="583" t="s">
        <v>324</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433</v>
      </c>
      <c r="C96" s="1183"/>
      <c r="D96" s="1183"/>
      <c r="E96" s="1183"/>
      <c r="F96" s="1183"/>
      <c r="G96" s="1183"/>
      <c r="H96" s="1183"/>
      <c r="I96" s="1183"/>
      <c r="J96" s="1183"/>
      <c r="K96" s="1183"/>
      <c r="L96" s="1183"/>
      <c r="M96" s="1183"/>
      <c r="N96" s="1184"/>
      <c r="O96" s="1185">
        <f>SUM('別紙様式2-4 個表_ベースアップ'!AK12:AK111)</f>
        <v>0</v>
      </c>
      <c r="P96" s="1186"/>
      <c r="Q96" s="1186"/>
      <c r="R96" s="1186"/>
      <c r="S96" s="1186"/>
      <c r="T96" s="1186"/>
      <c r="U96" s="1187"/>
      <c r="V96" s="737" t="s">
        <v>2</v>
      </c>
      <c r="W96" s="576"/>
      <c r="X96" s="577"/>
      <c r="Y96" s="577"/>
      <c r="Z96" s="578"/>
      <c r="AA96" s="579"/>
      <c r="AB96" s="1171" t="s">
        <v>204</v>
      </c>
      <c r="AC96" s="1172" t="str">
        <f>IF(X97=0,"",IF(X97&gt;=200/3,"○","×"))</f>
        <v/>
      </c>
      <c r="AD96" s="1176"/>
      <c r="AE96" s="733"/>
      <c r="AF96" s="733"/>
      <c r="AG96" s="733"/>
      <c r="AH96" s="733"/>
      <c r="AI96" s="733"/>
      <c r="AJ96" s="733"/>
      <c r="AK96" s="733"/>
      <c r="AL96" s="47"/>
      <c r="AU96" s="52"/>
    </row>
    <row r="97" spans="1:52" ht="17.25" customHeight="1" thickBot="1">
      <c r="A97" s="735"/>
      <c r="B97" s="735"/>
      <c r="C97" s="733"/>
      <c r="D97" s="892" t="s">
        <v>434</v>
      </c>
      <c r="E97" s="893"/>
      <c r="F97" s="893"/>
      <c r="G97" s="893"/>
      <c r="H97" s="893"/>
      <c r="I97" s="893"/>
      <c r="J97" s="893"/>
      <c r="K97" s="893"/>
      <c r="L97" s="893"/>
      <c r="M97" s="893"/>
      <c r="N97" s="893"/>
      <c r="O97" s="1188">
        <f>SUM('別紙様式2-4 個表_ベースアップ'!AL12:AL111)</f>
        <v>0</v>
      </c>
      <c r="P97" s="1189"/>
      <c r="Q97" s="1189"/>
      <c r="R97" s="1189"/>
      <c r="S97" s="1189"/>
      <c r="T97" s="1189"/>
      <c r="U97" s="1190"/>
      <c r="V97" s="738" t="s">
        <v>2</v>
      </c>
      <c r="W97" s="581" t="s">
        <v>44</v>
      </c>
      <c r="X97" s="1191">
        <f>IFERROR(O97/O96*100,0)</f>
        <v>0</v>
      </c>
      <c r="Y97" s="1192"/>
      <c r="Z97" s="574" t="s">
        <v>45</v>
      </c>
      <c r="AA97" s="582" t="s">
        <v>322</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323</v>
      </c>
      <c r="P98" s="1193"/>
      <c r="Q98" s="1194"/>
      <c r="R98" s="1195" t="e">
        <f>O97/AH99</f>
        <v>#VALUE!</v>
      </c>
      <c r="S98" s="1196"/>
      <c r="T98" s="1196"/>
      <c r="U98" s="1197"/>
      <c r="V98" s="739" t="s">
        <v>324</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466</v>
      </c>
      <c r="B99" s="751" t="s">
        <v>16</v>
      </c>
      <c r="C99" s="751"/>
      <c r="D99" s="751"/>
      <c r="E99" s="751"/>
      <c r="F99" s="751"/>
      <c r="G99" s="751"/>
      <c r="H99" s="751"/>
      <c r="I99" s="751"/>
      <c r="J99" s="751"/>
      <c r="K99" s="751"/>
      <c r="L99" s="751"/>
      <c r="M99" s="751"/>
      <c r="N99" s="671"/>
      <c r="O99" s="299" t="s">
        <v>33</v>
      </c>
      <c r="P99" s="214"/>
      <c r="Q99" s="973"/>
      <c r="R99" s="973"/>
      <c r="S99" s="214" t="s">
        <v>12</v>
      </c>
      <c r="T99" s="973"/>
      <c r="U99" s="973"/>
      <c r="V99" s="214" t="s">
        <v>13</v>
      </c>
      <c r="W99" s="925" t="s">
        <v>14</v>
      </c>
      <c r="X99" s="925"/>
      <c r="Y99" s="214" t="s">
        <v>33</v>
      </c>
      <c r="Z99" s="214"/>
      <c r="AA99" s="973"/>
      <c r="AB99" s="973"/>
      <c r="AC99" s="214" t="s">
        <v>12</v>
      </c>
      <c r="AD99" s="973"/>
      <c r="AE99" s="973"/>
      <c r="AF99" s="214" t="s">
        <v>13</v>
      </c>
      <c r="AG99" s="214" t="s">
        <v>162</v>
      </c>
      <c r="AH99" s="214" t="str">
        <f>IF(Q99&gt;=1,(AA99*12+AD99)-(Q99*12+T99)+1,"")</f>
        <v/>
      </c>
      <c r="AI99" s="925" t="s">
        <v>163</v>
      </c>
      <c r="AJ99" s="92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29" t="s">
        <v>435</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398</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386</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49</v>
      </c>
      <c r="B107" s="985"/>
      <c r="C107" s="985"/>
      <c r="D107" s="986"/>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4" t="s">
        <v>46</v>
      </c>
      <c r="B108" s="995"/>
      <c r="C108" s="995"/>
      <c r="D108" s="995"/>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50</v>
      </c>
      <c r="G109" s="321"/>
      <c r="H109" s="321"/>
      <c r="I109" s="321"/>
      <c r="J109" s="321"/>
      <c r="K109" s="325"/>
      <c r="L109" s="322" t="s">
        <v>169</v>
      </c>
      <c r="M109" s="321"/>
      <c r="N109" s="321"/>
      <c r="O109" s="322"/>
      <c r="P109" s="322"/>
      <c r="Q109" s="326"/>
      <c r="R109" s="327"/>
      <c r="S109" s="322" t="s">
        <v>43</v>
      </c>
      <c r="T109" s="322"/>
      <c r="U109" s="322" t="s">
        <v>44</v>
      </c>
      <c r="V109" s="1012"/>
      <c r="W109" s="1012"/>
      <c r="X109" s="1012"/>
      <c r="Y109" s="1012"/>
      <c r="Z109" s="1012"/>
      <c r="AA109" s="1012"/>
      <c r="AB109" s="1012"/>
      <c r="AC109" s="1012"/>
      <c r="AD109" s="1012"/>
      <c r="AE109" s="1012"/>
      <c r="AF109" s="1012"/>
      <c r="AG109" s="1012"/>
      <c r="AH109" s="1012"/>
      <c r="AI109" s="1012"/>
      <c r="AJ109" s="328" t="s">
        <v>45</v>
      </c>
      <c r="AK109" s="50"/>
    </row>
    <row r="110" spans="1:52" s="49" customFormat="1" ht="18" customHeight="1" thickBot="1">
      <c r="A110" s="1009"/>
      <c r="B110" s="1010"/>
      <c r="C110" s="1010"/>
      <c r="D110" s="1010"/>
      <c r="E110" s="329" t="s">
        <v>364</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417</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171</v>
      </c>
      <c r="F113" s="224"/>
      <c r="G113" s="224"/>
      <c r="H113" s="224"/>
      <c r="I113" s="224"/>
      <c r="J113" s="224"/>
      <c r="K113" s="224"/>
      <c r="L113" s="974" t="s">
        <v>172</v>
      </c>
      <c r="M113" s="975"/>
      <c r="N113" s="975"/>
      <c r="O113" s="983"/>
      <c r="P113" s="983"/>
      <c r="Q113" s="335" t="s">
        <v>5</v>
      </c>
      <c r="R113" s="983"/>
      <c r="S113" s="983"/>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98" t="s">
        <v>454</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387</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138</v>
      </c>
      <c r="B118" s="995"/>
      <c r="C118" s="995"/>
      <c r="D118" s="996"/>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49</v>
      </c>
      <c r="B120" s="985"/>
      <c r="C120" s="985"/>
      <c r="D120" s="986"/>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4" t="s">
        <v>46</v>
      </c>
      <c r="B121" s="995"/>
      <c r="C121" s="995"/>
      <c r="D121" s="995"/>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50</v>
      </c>
      <c r="G122" s="321"/>
      <c r="H122" s="321"/>
      <c r="I122" s="321"/>
      <c r="J122" s="321"/>
      <c r="K122" s="353"/>
      <c r="L122" s="322" t="s">
        <v>170</v>
      </c>
      <c r="M122" s="321"/>
      <c r="N122" s="321"/>
      <c r="O122" s="322"/>
      <c r="P122" s="322"/>
      <c r="Q122" s="326"/>
      <c r="R122" s="286"/>
      <c r="S122" s="322" t="s">
        <v>43</v>
      </c>
      <c r="T122" s="322"/>
      <c r="U122" s="322" t="s">
        <v>44</v>
      </c>
      <c r="V122" s="1208"/>
      <c r="W122" s="1208"/>
      <c r="X122" s="1208"/>
      <c r="Y122" s="1208"/>
      <c r="Z122" s="1208"/>
      <c r="AA122" s="1208"/>
      <c r="AB122" s="1208"/>
      <c r="AC122" s="1208"/>
      <c r="AD122" s="1208"/>
      <c r="AE122" s="1208"/>
      <c r="AF122" s="1208"/>
      <c r="AG122" s="1208"/>
      <c r="AH122" s="1208"/>
      <c r="AI122" s="1208"/>
      <c r="AJ122" s="328" t="s">
        <v>45</v>
      </c>
      <c r="AK122" s="50"/>
    </row>
    <row r="123" spans="1:41" s="49" customFormat="1" ht="15.75" customHeight="1" thickBot="1">
      <c r="A123" s="1009"/>
      <c r="B123" s="1010"/>
      <c r="C123" s="1010"/>
      <c r="D123" s="1010"/>
      <c r="E123" s="1087" t="s">
        <v>399</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4.25" thickBot="1">
      <c r="A125" s="1009"/>
      <c r="B125" s="1010"/>
      <c r="C125" s="1010"/>
      <c r="D125" s="101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171</v>
      </c>
      <c r="F126" s="224"/>
      <c r="G126" s="224"/>
      <c r="H126" s="224"/>
      <c r="I126" s="224"/>
      <c r="J126" s="224"/>
      <c r="K126" s="354"/>
      <c r="L126" s="974" t="s">
        <v>33</v>
      </c>
      <c r="M126" s="975"/>
      <c r="N126" s="976"/>
      <c r="O126" s="976"/>
      <c r="P126" s="335" t="s">
        <v>5</v>
      </c>
      <c r="Q126" s="976"/>
      <c r="R126" s="976"/>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98" t="s">
        <v>454</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388</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49</v>
      </c>
      <c r="B130" s="893"/>
      <c r="C130" s="893"/>
      <c r="D130" s="894"/>
      <c r="E130" s="1131" t="s">
        <v>325</v>
      </c>
      <c r="F130" s="1132"/>
      <c r="G130" s="1132"/>
      <c r="H130" s="1133"/>
      <c r="I130" s="588"/>
      <c r="J130" s="1134" t="s">
        <v>47</v>
      </c>
      <c r="K130" s="1134"/>
      <c r="L130" s="1134"/>
      <c r="M130" s="588"/>
      <c r="N130" s="1135" t="s">
        <v>326</v>
      </c>
      <c r="O130" s="1135"/>
      <c r="P130" s="1135"/>
      <c r="Q130" s="1135"/>
      <c r="R130" s="1135"/>
      <c r="S130" s="1135"/>
      <c r="T130" s="588"/>
      <c r="U130" s="1135" t="s">
        <v>327</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43</v>
      </c>
      <c r="F131" s="1137"/>
      <c r="G131" s="1137"/>
      <c r="H131" s="1138"/>
      <c r="I131" s="588"/>
      <c r="J131" s="1134" t="s">
        <v>92</v>
      </c>
      <c r="K131" s="1134"/>
      <c r="L131" s="1134"/>
      <c r="M131" s="588"/>
      <c r="N131" s="1134" t="s">
        <v>328</v>
      </c>
      <c r="O131" s="1134"/>
      <c r="P131" s="1134"/>
      <c r="Q131" s="1134"/>
      <c r="R131" s="1134"/>
      <c r="S131" s="1134"/>
      <c r="T131" s="588"/>
      <c r="U131" s="1139" t="s">
        <v>48</v>
      </c>
      <c r="V131" s="1139"/>
      <c r="W131" s="1139"/>
      <c r="X131" s="1139"/>
      <c r="Y131" s="1139"/>
      <c r="Z131" s="1139"/>
      <c r="AA131" s="673"/>
      <c r="AB131" s="1139" t="s">
        <v>43</v>
      </c>
      <c r="AC131" s="1139"/>
      <c r="AD131" s="1139"/>
      <c r="AE131" s="316" t="s">
        <v>44</v>
      </c>
      <c r="AF131" s="588"/>
      <c r="AG131" s="588"/>
      <c r="AH131" s="588"/>
      <c r="AI131" s="588"/>
      <c r="AJ131" s="590" t="s">
        <v>45</v>
      </c>
      <c r="AK131" s="46"/>
      <c r="AL131" s="46"/>
    </row>
    <row r="132" spans="1:42" s="49" customFormat="1" ht="15.75" customHeight="1">
      <c r="A132" s="892" t="s">
        <v>46</v>
      </c>
      <c r="B132" s="893"/>
      <c r="C132" s="893"/>
      <c r="D132" s="894"/>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50</v>
      </c>
      <c r="G133" s="660"/>
      <c r="H133" s="660"/>
      <c r="I133" s="660"/>
      <c r="J133" s="660"/>
      <c r="K133" s="591"/>
      <c r="L133" s="322" t="s">
        <v>169</v>
      </c>
      <c r="M133" s="660"/>
      <c r="N133" s="660"/>
      <c r="O133" s="322"/>
      <c r="P133" s="322"/>
      <c r="Q133" s="326"/>
      <c r="R133" s="592"/>
      <c r="S133" s="322" t="s">
        <v>43</v>
      </c>
      <c r="T133" s="322"/>
      <c r="U133" s="322" t="s">
        <v>44</v>
      </c>
      <c r="V133" s="1222"/>
      <c r="W133" s="1222"/>
      <c r="X133" s="1222"/>
      <c r="Y133" s="1222"/>
      <c r="Z133" s="1222"/>
      <c r="AA133" s="1222"/>
      <c r="AB133" s="1222"/>
      <c r="AC133" s="1222"/>
      <c r="AD133" s="1222"/>
      <c r="AE133" s="1222"/>
      <c r="AF133" s="1222"/>
      <c r="AG133" s="1222"/>
      <c r="AH133" s="1222"/>
      <c r="AI133" s="1222"/>
      <c r="AJ133" s="328" t="s">
        <v>45</v>
      </c>
      <c r="AK133" s="46"/>
      <c r="AL133" s="46"/>
    </row>
    <row r="134" spans="1:42" s="49" customFormat="1" ht="15.75" customHeight="1" thickBot="1">
      <c r="A134" s="895"/>
      <c r="B134" s="896"/>
      <c r="C134" s="896"/>
      <c r="D134" s="897"/>
      <c r="E134" s="326" t="s">
        <v>400</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2"/>
      <c r="F135" s="1203"/>
      <c r="G135" s="1203"/>
      <c r="H135" s="1203"/>
      <c r="I135" s="1203"/>
      <c r="J135" s="1203"/>
      <c r="K135" s="1203"/>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4"/>
      <c r="AK135" s="50"/>
    </row>
    <row r="136" spans="1:42" s="49" customFormat="1" ht="14.25" thickBot="1">
      <c r="A136" s="895"/>
      <c r="B136" s="896"/>
      <c r="C136" s="896"/>
      <c r="D136" s="897"/>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171</v>
      </c>
      <c r="F137" s="224"/>
      <c r="G137" s="224"/>
      <c r="H137" s="224"/>
      <c r="I137" s="224"/>
      <c r="J137" s="224"/>
      <c r="K137" s="354"/>
      <c r="L137" s="974" t="s">
        <v>33</v>
      </c>
      <c r="M137" s="975"/>
      <c r="N137" s="891"/>
      <c r="O137" s="891"/>
      <c r="P137" s="710" t="s">
        <v>5</v>
      </c>
      <c r="Q137" s="891"/>
      <c r="R137" s="89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98" t="s">
        <v>454</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475</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467</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98" t="s">
        <v>454</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4"/>
      <c r="B156" s="392" t="s">
        <v>57</v>
      </c>
      <c r="C156" s="1209" t="s">
        <v>241</v>
      </c>
      <c r="D156" s="1210"/>
      <c r="E156" s="1210"/>
      <c r="F156" s="1210"/>
      <c r="G156" s="1210"/>
      <c r="H156" s="1210"/>
      <c r="I156" s="1210"/>
      <c r="J156" s="1210"/>
      <c r="K156" s="1210"/>
      <c r="L156" s="1210"/>
      <c r="M156" s="1210"/>
      <c r="N156" s="1210"/>
      <c r="O156" s="1210"/>
      <c r="P156" s="1210"/>
      <c r="Q156" s="1210"/>
      <c r="R156" s="1210"/>
      <c r="S156" s="1210"/>
      <c r="T156" s="1210"/>
      <c r="U156" s="1210"/>
      <c r="V156" s="1210"/>
      <c r="W156" s="1210"/>
      <c r="X156" s="1210"/>
      <c r="Y156" s="1210"/>
      <c r="Z156" s="1210"/>
      <c r="AA156" s="1210"/>
      <c r="AB156" s="1210"/>
      <c r="AC156" s="1210"/>
      <c r="AD156" s="1210"/>
      <c r="AE156" s="1210"/>
      <c r="AF156" s="1210"/>
      <c r="AG156" s="1210"/>
      <c r="AH156" s="1210"/>
      <c r="AI156" s="1210"/>
      <c r="AJ156" s="1211"/>
      <c r="AK156" s="50"/>
      <c r="AL156" s="123"/>
    </row>
    <row r="157" spans="1:38" s="49" customFormat="1" ht="15" customHeight="1">
      <c r="A157" s="1115"/>
      <c r="B157" s="1218"/>
      <c r="C157" s="1098" t="s">
        <v>230</v>
      </c>
      <c r="D157" s="912"/>
      <c r="E157" s="912"/>
      <c r="F157" s="912"/>
      <c r="G157" s="912"/>
      <c r="H157" s="912"/>
      <c r="I157" s="912"/>
      <c r="J157" s="1099"/>
      <c r="K157" s="1219"/>
      <c r="L157" s="1220" t="s">
        <v>231</v>
      </c>
      <c r="M157" s="1123" t="s">
        <v>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9"/>
      <c r="L158" s="1220"/>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1"/>
      <c r="M159" s="1223"/>
      <c r="N159" s="1224"/>
      <c r="O159" s="1224"/>
      <c r="P159" s="1224"/>
      <c r="Q159" s="1224"/>
      <c r="R159" s="1224"/>
      <c r="S159" s="1224"/>
      <c r="T159" s="1224"/>
      <c r="U159" s="1224"/>
      <c r="V159" s="1224"/>
      <c r="W159" s="1224"/>
      <c r="X159" s="1224"/>
      <c r="Y159" s="1224"/>
      <c r="Z159" s="1224"/>
      <c r="AA159" s="1224"/>
      <c r="AB159" s="1224"/>
      <c r="AC159" s="1224"/>
      <c r="AD159" s="1224"/>
      <c r="AE159" s="1224"/>
      <c r="AF159" s="1224"/>
      <c r="AG159" s="1224"/>
      <c r="AH159" s="1224"/>
      <c r="AI159" s="1224"/>
      <c r="AJ159" s="1225"/>
      <c r="AK159" s="50"/>
      <c r="AL159" s="125"/>
    </row>
    <row r="160" spans="1:38" s="49" customFormat="1" ht="17.25" customHeight="1" thickBot="1">
      <c r="A160" s="1115"/>
      <c r="B160" s="1102"/>
      <c r="C160" s="1098"/>
      <c r="D160" s="912"/>
      <c r="E160" s="912"/>
      <c r="F160" s="912"/>
      <c r="G160" s="912"/>
      <c r="H160" s="912"/>
      <c r="I160" s="912"/>
      <c r="J160" s="1099"/>
      <c r="K160" s="394"/>
      <c r="L160" s="1220"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6"/>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98" t="s">
        <v>454</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4"/>
      <c r="B166" s="407" t="s">
        <v>226</v>
      </c>
      <c r="C166" s="1215" t="s">
        <v>86</v>
      </c>
      <c r="D166" s="1216"/>
      <c r="E166" s="1216"/>
      <c r="F166" s="1216"/>
      <c r="G166" s="1216"/>
      <c r="H166" s="1216"/>
      <c r="I166" s="1216"/>
      <c r="J166" s="1216"/>
      <c r="K166" s="1216"/>
      <c r="L166" s="1216"/>
      <c r="M166" s="1216"/>
      <c r="N166" s="1216"/>
      <c r="O166" s="1216"/>
      <c r="P166" s="1216"/>
      <c r="Q166" s="1216"/>
      <c r="R166" s="1216"/>
      <c r="S166" s="1216"/>
      <c r="T166" s="1216"/>
      <c r="U166" s="915"/>
      <c r="V166" s="915"/>
      <c r="W166" s="915"/>
      <c r="X166" s="915"/>
      <c r="Y166" s="915"/>
      <c r="Z166" s="915"/>
      <c r="AA166" s="915"/>
      <c r="AB166" s="915"/>
      <c r="AC166" s="915"/>
      <c r="AD166" s="915"/>
      <c r="AE166" s="915"/>
      <c r="AF166" s="915"/>
      <c r="AG166" s="915"/>
      <c r="AH166" s="915"/>
      <c r="AI166" s="915"/>
      <c r="AJ166" s="1217"/>
      <c r="AK166" s="47"/>
      <c r="AL166" s="116"/>
    </row>
    <row r="167" spans="1:52" s="49" customFormat="1" ht="27" customHeight="1">
      <c r="A167" s="1115"/>
      <c r="B167" s="1101"/>
      <c r="C167" s="1096" t="s">
        <v>240</v>
      </c>
      <c r="D167" s="909"/>
      <c r="E167" s="909"/>
      <c r="F167" s="909"/>
      <c r="G167" s="909"/>
      <c r="H167" s="909"/>
      <c r="I167" s="909"/>
      <c r="J167" s="1097"/>
      <c r="K167" s="408"/>
      <c r="L167" s="409" t="s">
        <v>88</v>
      </c>
      <c r="M167" s="1205" t="s">
        <v>58</v>
      </c>
      <c r="N167" s="1206"/>
      <c r="O167" s="1206"/>
      <c r="P167" s="1206"/>
      <c r="Q167" s="1206"/>
      <c r="R167" s="1206"/>
      <c r="S167" s="1206"/>
      <c r="T167" s="1206"/>
      <c r="U167" s="1206"/>
      <c r="V167" s="1206"/>
      <c r="W167" s="1206"/>
      <c r="X167" s="1206"/>
      <c r="Y167" s="1206"/>
      <c r="Z167" s="1206"/>
      <c r="AA167" s="1206"/>
      <c r="AB167" s="1206"/>
      <c r="AC167" s="1206"/>
      <c r="AD167" s="1206"/>
      <c r="AE167" s="1206"/>
      <c r="AF167" s="1206"/>
      <c r="AG167" s="1206"/>
      <c r="AH167" s="1206"/>
      <c r="AI167" s="1206"/>
      <c r="AJ167" s="1207"/>
      <c r="AK167" s="47"/>
      <c r="AL167" s="119"/>
    </row>
    <row r="168" spans="1:52" s="49" customFormat="1" ht="40.5" customHeight="1">
      <c r="A168" s="1115"/>
      <c r="B168" s="1102"/>
      <c r="C168" s="1098"/>
      <c r="D168" s="912"/>
      <c r="E168" s="912"/>
      <c r="F168" s="912"/>
      <c r="G168" s="912"/>
      <c r="H168" s="912"/>
      <c r="I168" s="912"/>
      <c r="J168" s="1099"/>
      <c r="K168" s="410"/>
      <c r="L168" s="411" t="s">
        <v>234</v>
      </c>
      <c r="M168" s="1103" t="s">
        <v>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233</v>
      </c>
      <c r="M169" s="1105" t="s">
        <v>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98" t="s">
        <v>454</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124</v>
      </c>
      <c r="AI171" s="774"/>
      <c r="AJ171" s="777"/>
      <c r="AK171" s="216"/>
    </row>
    <row r="172" spans="1:52" s="49" customFormat="1" ht="28.5" customHeight="1">
      <c r="A172" s="1108" t="s">
        <v>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436</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2" t="s">
        <v>339</v>
      </c>
      <c r="B176" s="1213"/>
      <c r="C176" s="1213"/>
      <c r="D176" s="1213"/>
      <c r="E176" s="1213"/>
      <c r="F176" s="1213"/>
      <c r="G176" s="1213"/>
      <c r="H176" s="1213"/>
      <c r="I176" s="1213"/>
      <c r="J176" s="1213"/>
      <c r="K176" s="1213"/>
      <c r="L176" s="1213"/>
      <c r="M176" s="1213"/>
      <c r="N176" s="1213"/>
      <c r="O176" s="1213"/>
      <c r="P176" s="1213"/>
      <c r="Q176" s="1213"/>
      <c r="R176" s="1213"/>
      <c r="S176" s="1213"/>
      <c r="T176" s="1213"/>
      <c r="U176" s="1213"/>
      <c r="V176" s="1213"/>
      <c r="W176" s="1213"/>
      <c r="X176" s="1213"/>
      <c r="Y176" s="1213"/>
      <c r="Z176" s="1213"/>
      <c r="AA176" s="1213"/>
      <c r="AB176" s="1213"/>
      <c r="AC176" s="1213"/>
      <c r="AD176" s="1213"/>
      <c r="AE176" s="1213"/>
      <c r="AF176" s="1213"/>
      <c r="AG176" s="1213"/>
      <c r="AH176" s="1213"/>
      <c r="AI176" s="1213"/>
      <c r="AJ176" s="121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309</v>
      </c>
      <c r="B178" s="1112"/>
      <c r="C178" s="1112"/>
      <c r="D178" s="1113"/>
      <c r="E178" s="1117" t="s">
        <v>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299</v>
      </c>
      <c r="B179" s="909"/>
      <c r="C179" s="909"/>
      <c r="D179" s="910"/>
      <c r="E179" s="786"/>
      <c r="F179" s="1109" t="s">
        <v>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300</v>
      </c>
      <c r="B183" s="909"/>
      <c r="C183" s="909"/>
      <c r="D183" s="910"/>
      <c r="E183" s="789"/>
      <c r="F183" s="1090" t="s">
        <v>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301</v>
      </c>
      <c r="B187" s="909"/>
      <c r="C187" s="909"/>
      <c r="D187" s="910"/>
      <c r="E187" s="790"/>
      <c r="F187" s="918" t="s">
        <v>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302</v>
      </c>
      <c r="B191" s="909"/>
      <c r="C191" s="909"/>
      <c r="D191" s="910"/>
      <c r="E191" s="790"/>
      <c r="F191" s="917" t="s">
        <v>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303</v>
      </c>
      <c r="B195" s="909"/>
      <c r="C195" s="909"/>
      <c r="D195" s="910"/>
      <c r="E195" s="790"/>
      <c r="F195" s="917" t="s">
        <v>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304</v>
      </c>
      <c r="B199" s="909"/>
      <c r="C199" s="909"/>
      <c r="D199" s="910"/>
      <c r="E199" s="790"/>
      <c r="F199" s="1092" t="s">
        <v>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15" customHeight="1">
      <c r="A203" s="898" t="s">
        <v>454</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455</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39</v>
      </c>
      <c r="B207" s="893"/>
      <c r="C207" s="893"/>
      <c r="D207" s="1075"/>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75</v>
      </c>
      <c r="G208" s="919"/>
      <c r="H208" s="919"/>
      <c r="I208" s="919"/>
      <c r="J208" s="919"/>
      <c r="K208" s="919"/>
      <c r="L208" s="919"/>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40</v>
      </c>
      <c r="B209" s="1080"/>
      <c r="C209" s="1080"/>
      <c r="D209" s="1081"/>
      <c r="E209" s="428"/>
      <c r="F209" s="921" t="s">
        <v>42</v>
      </c>
      <c r="G209" s="921"/>
      <c r="H209" s="921"/>
      <c r="I209" s="921"/>
      <c r="J209" s="921"/>
      <c r="K209" s="921"/>
      <c r="L209" s="921"/>
      <c r="M209" s="921"/>
      <c r="N209" s="921"/>
      <c r="O209" s="921"/>
      <c r="P209" s="921"/>
      <c r="Q209" s="921"/>
      <c r="R209" s="921"/>
      <c r="S209" s="921"/>
      <c r="T209" s="92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63</v>
      </c>
      <c r="G210" s="435"/>
      <c r="H210" s="1091"/>
      <c r="I210" s="1091"/>
      <c r="J210" s="1091"/>
      <c r="K210" s="1091"/>
      <c r="L210" s="1091"/>
      <c r="M210" s="1091"/>
      <c r="N210" s="1091"/>
      <c r="O210" s="1091"/>
      <c r="P210" s="1091"/>
      <c r="Q210" s="1091"/>
      <c r="R210" s="1091"/>
      <c r="S210" s="1091"/>
      <c r="T210" s="1091"/>
      <c r="U210" s="1091"/>
      <c r="V210" s="1091"/>
      <c r="W210" s="1091"/>
      <c r="X210" s="1091"/>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98" t="s">
        <v>454</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72" t="s">
        <v>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69</v>
      </c>
      <c r="AA214" s="901"/>
      <c r="AB214" s="901"/>
      <c r="AC214" s="901"/>
      <c r="AD214" s="901"/>
      <c r="AE214" s="901"/>
      <c r="AF214" s="901"/>
      <c r="AG214" s="901"/>
      <c r="AH214" s="901"/>
      <c r="AI214" s="901"/>
      <c r="AJ214" s="901"/>
      <c r="AK214" s="90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71</v>
      </c>
      <c r="AA215" s="902"/>
      <c r="AB215" s="902"/>
      <c r="AC215" s="902"/>
      <c r="AD215" s="902"/>
      <c r="AE215" s="902"/>
      <c r="AF215" s="902"/>
      <c r="AG215" s="902"/>
      <c r="AH215" s="902"/>
      <c r="AI215" s="902"/>
      <c r="AJ215" s="902"/>
      <c r="AK215" s="903"/>
    </row>
    <row r="216" spans="1:52" ht="16.5" customHeight="1">
      <c r="A216" s="441"/>
      <c r="B216" s="447"/>
      <c r="C216" s="448" t="s">
        <v>415</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72</v>
      </c>
      <c r="AA216" s="904"/>
      <c r="AB216" s="904"/>
      <c r="AC216" s="904"/>
      <c r="AD216" s="904"/>
      <c r="AE216" s="904"/>
      <c r="AF216" s="904"/>
      <c r="AG216" s="904"/>
      <c r="AH216" s="904"/>
      <c r="AI216" s="904"/>
      <c r="AJ216" s="904"/>
      <c r="AK216" s="90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224</v>
      </c>
      <c r="AA217" s="904"/>
      <c r="AB217" s="904"/>
      <c r="AC217" s="904"/>
      <c r="AD217" s="904"/>
      <c r="AE217" s="904"/>
      <c r="AF217" s="904"/>
      <c r="AG217" s="904"/>
      <c r="AH217" s="904"/>
      <c r="AI217" s="904"/>
      <c r="AJ217" s="904"/>
      <c r="AK217" s="90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243</v>
      </c>
      <c r="AA218" s="904"/>
      <c r="AB218" s="904"/>
      <c r="AC218" s="904"/>
      <c r="AD218" s="904"/>
      <c r="AE218" s="904"/>
      <c r="AF218" s="904"/>
      <c r="AG218" s="904"/>
      <c r="AH218" s="904"/>
      <c r="AI218" s="904"/>
      <c r="AJ218" s="904"/>
      <c r="AK218" s="905"/>
    </row>
    <row r="219" spans="1:52" ht="24.75" customHeight="1">
      <c r="A219" s="441"/>
      <c r="B219" s="447"/>
      <c r="C219" s="906" t="s">
        <v>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153</v>
      </c>
      <c r="AA219" s="904"/>
      <c r="AB219" s="904"/>
      <c r="AC219" s="904"/>
      <c r="AD219" s="904"/>
      <c r="AE219" s="904"/>
      <c r="AF219" s="904"/>
      <c r="AG219" s="904"/>
      <c r="AH219" s="904"/>
      <c r="AI219" s="904"/>
      <c r="AJ219" s="904"/>
      <c r="AK219" s="905"/>
    </row>
    <row r="220" spans="1:52" ht="16.5" customHeight="1">
      <c r="A220" s="441"/>
      <c r="B220" s="447"/>
      <c r="C220" s="906" t="s">
        <v>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154</v>
      </c>
      <c r="AA220" s="883"/>
      <c r="AB220" s="883"/>
      <c r="AC220" s="883"/>
      <c r="AD220" s="883"/>
      <c r="AE220" s="883"/>
      <c r="AF220" s="883"/>
      <c r="AG220" s="883"/>
      <c r="AH220" s="883"/>
      <c r="AI220" s="883"/>
      <c r="AJ220" s="883"/>
      <c r="AK220" s="884"/>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0" t="s">
        <v>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161</v>
      </c>
      <c r="C224" s="889" t="s">
        <v>401</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8"/>
      <c r="E229" s="1069"/>
      <c r="F229" s="463" t="s">
        <v>5</v>
      </c>
      <c r="G229" s="1068"/>
      <c r="H229" s="1069"/>
      <c r="I229" s="463" t="s">
        <v>4</v>
      </c>
      <c r="J229" s="1068"/>
      <c r="K229" s="1069"/>
      <c r="L229" s="463" t="s">
        <v>3</v>
      </c>
      <c r="M229" s="464"/>
      <c r="N229" s="1070" t="s">
        <v>6</v>
      </c>
      <c r="O229" s="1070"/>
      <c r="P229" s="1070"/>
      <c r="Q229" s="1071" t="str">
        <f>IF(G9="","",G9)</f>
        <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94</v>
      </c>
      <c r="O230" s="1063"/>
      <c r="P230" s="1063"/>
      <c r="Q230" s="1064" t="s">
        <v>95</v>
      </c>
      <c r="R230" s="1064"/>
      <c r="S230" s="1065"/>
      <c r="T230" s="1065"/>
      <c r="U230" s="1065"/>
      <c r="V230" s="1065"/>
      <c r="W230" s="1065"/>
      <c r="X230" s="1066" t="s">
        <v>96</v>
      </c>
      <c r="Y230" s="1066"/>
      <c r="Z230" s="1065"/>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election activeCell="T12" sqref="T12"/>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402</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469</v>
      </c>
      <c r="B5" s="1253"/>
      <c r="C5" s="1253"/>
      <c r="D5" s="1253"/>
      <c r="E5" s="1253"/>
      <c r="F5" s="1253"/>
      <c r="G5" s="1253"/>
      <c r="H5" s="1253"/>
      <c r="I5" s="1253"/>
      <c r="J5" s="1253"/>
      <c r="K5" s="1253"/>
      <c r="L5" s="1253"/>
      <c r="M5" s="1253"/>
      <c r="N5" s="1253"/>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7</v>
      </c>
      <c r="C7" s="1237"/>
      <c r="D7" s="1237"/>
      <c r="E7" s="1237"/>
      <c r="F7" s="1237"/>
      <c r="G7" s="1237"/>
      <c r="H7" s="1237"/>
      <c r="I7" s="1237"/>
      <c r="J7" s="1237"/>
      <c r="K7" s="1238"/>
      <c r="L7" s="1242" t="s">
        <v>108</v>
      </c>
      <c r="M7" s="476"/>
      <c r="N7" s="477"/>
      <c r="O7" s="1244" t="s">
        <v>126</v>
      </c>
      <c r="P7" s="1246" t="s">
        <v>68</v>
      </c>
      <c r="Q7" s="1248" t="s">
        <v>412</v>
      </c>
      <c r="R7" s="1250" t="s">
        <v>443</v>
      </c>
      <c r="S7" s="478" t="s">
        <v>459</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182</v>
      </c>
      <c r="N8" s="1255"/>
      <c r="O8" s="1245"/>
      <c r="P8" s="1247"/>
      <c r="Q8" s="1249"/>
      <c r="R8" s="1251"/>
      <c r="S8" s="480"/>
      <c r="T8" s="1232" t="s">
        <v>34</v>
      </c>
      <c r="U8" s="1233"/>
      <c r="V8" s="1265" t="s">
        <v>28</v>
      </c>
      <c r="W8" s="1266"/>
      <c r="X8" s="1266"/>
      <c r="Y8" s="1266"/>
      <c r="Z8" s="1266"/>
      <c r="AA8" s="1266"/>
      <c r="AB8" s="1266"/>
      <c r="AC8" s="1266"/>
      <c r="AD8" s="1266"/>
      <c r="AE8" s="1266"/>
      <c r="AF8" s="1266"/>
      <c r="AG8" s="1267"/>
      <c r="AH8" s="1250" t="s">
        <v>448</v>
      </c>
    </row>
    <row r="9" spans="1:34" ht="13.5" customHeight="1">
      <c r="A9" s="1235"/>
      <c r="B9" s="1239"/>
      <c r="C9" s="1240"/>
      <c r="D9" s="1240"/>
      <c r="E9" s="1240"/>
      <c r="F9" s="1240"/>
      <c r="G9" s="1240"/>
      <c r="H9" s="1240"/>
      <c r="I9" s="1240"/>
      <c r="J9" s="1240"/>
      <c r="K9" s="1241"/>
      <c r="L9" s="1243"/>
      <c r="M9" s="481"/>
      <c r="N9" s="482"/>
      <c r="O9" s="1245"/>
      <c r="P9" s="1247"/>
      <c r="Q9" s="1249"/>
      <c r="R9" s="1251"/>
      <c r="S9" s="1260" t="s">
        <v>84</v>
      </c>
      <c r="T9" s="1261" t="s">
        <v>447</v>
      </c>
      <c r="U9" s="1263" t="s">
        <v>111</v>
      </c>
      <c r="V9" s="1256" t="s">
        <v>446</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183</v>
      </c>
      <c r="N10" s="483" t="s">
        <v>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0" orientation="portrait"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election activeCell="R14" sqref="R14"/>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403</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470</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4"/>
      <c r="B7" s="1236" t="s">
        <v>7</v>
      </c>
      <c r="C7" s="1237"/>
      <c r="D7" s="1237"/>
      <c r="E7" s="1237"/>
      <c r="F7" s="1237"/>
      <c r="G7" s="1237"/>
      <c r="H7" s="1237"/>
      <c r="I7" s="1237"/>
      <c r="J7" s="1237"/>
      <c r="K7" s="1238"/>
      <c r="L7" s="1242" t="s">
        <v>108</v>
      </c>
      <c r="M7" s="1268" t="s">
        <v>182</v>
      </c>
      <c r="N7" s="1258"/>
      <c r="O7" s="1244" t="s">
        <v>126</v>
      </c>
      <c r="P7" s="1246" t="s">
        <v>68</v>
      </c>
      <c r="Q7" s="1248" t="s">
        <v>412</v>
      </c>
      <c r="R7" s="1256" t="s">
        <v>116</v>
      </c>
      <c r="S7" s="520" t="s">
        <v>449</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5"/>
      <c r="B8" s="1239"/>
      <c r="C8" s="1240"/>
      <c r="D8" s="1240"/>
      <c r="E8" s="1240"/>
      <c r="F8" s="1240"/>
      <c r="G8" s="1240"/>
      <c r="H8" s="1240"/>
      <c r="I8" s="1240"/>
      <c r="J8" s="1240"/>
      <c r="K8" s="1241"/>
      <c r="L8" s="1243"/>
      <c r="M8" s="1254"/>
      <c r="N8" s="1255"/>
      <c r="O8" s="1245"/>
      <c r="P8" s="1247"/>
      <c r="Q8" s="1249"/>
      <c r="R8" s="1277"/>
      <c r="S8" s="524"/>
      <c r="T8" s="1273" t="s">
        <v>10</v>
      </c>
      <c r="U8" s="1274"/>
      <c r="V8" s="525" t="s">
        <v>34</v>
      </c>
      <c r="W8" s="1275" t="s">
        <v>28</v>
      </c>
      <c r="X8" s="1276"/>
      <c r="Y8" s="1276"/>
      <c r="Z8" s="1276"/>
      <c r="AA8" s="1276"/>
      <c r="AB8" s="1276"/>
      <c r="AC8" s="1276"/>
      <c r="AD8" s="1276"/>
      <c r="AE8" s="1276"/>
      <c r="AF8" s="1276"/>
      <c r="AG8" s="1276"/>
      <c r="AH8" s="1276"/>
      <c r="AI8" s="526" t="s">
        <v>15</v>
      </c>
      <c r="AJ8" s="180"/>
      <c r="AK8" s="180"/>
      <c r="AL8" s="180"/>
      <c r="AM8" s="180"/>
      <c r="AN8" s="180"/>
      <c r="AO8" s="180"/>
      <c r="AP8" s="180"/>
      <c r="AQ8" s="180"/>
      <c r="AR8" s="180"/>
      <c r="AS8" s="180"/>
      <c r="AT8" s="180"/>
      <c r="AU8" s="180"/>
    </row>
    <row r="9" spans="1:47" ht="13.5" customHeight="1">
      <c r="A9" s="1235"/>
      <c r="B9" s="1239"/>
      <c r="C9" s="1240"/>
      <c r="D9" s="1240"/>
      <c r="E9" s="1240"/>
      <c r="F9" s="1240"/>
      <c r="G9" s="1240"/>
      <c r="H9" s="1240"/>
      <c r="I9" s="1240"/>
      <c r="J9" s="1240"/>
      <c r="K9" s="1241"/>
      <c r="L9" s="1243"/>
      <c r="M9" s="1269"/>
      <c r="N9" s="1270"/>
      <c r="O9" s="1245"/>
      <c r="P9" s="1247"/>
      <c r="Q9" s="1249"/>
      <c r="R9" s="1277"/>
      <c r="S9" s="1260" t="s">
        <v>99</v>
      </c>
      <c r="T9" s="1271" t="s">
        <v>450</v>
      </c>
      <c r="U9" s="1272" t="s">
        <v>117</v>
      </c>
      <c r="V9" s="1278" t="s">
        <v>76</v>
      </c>
      <c r="W9" s="1256" t="s">
        <v>445</v>
      </c>
      <c r="X9" s="1257"/>
      <c r="Y9" s="1257"/>
      <c r="Z9" s="1257"/>
      <c r="AA9" s="1257"/>
      <c r="AB9" s="1257"/>
      <c r="AC9" s="1257"/>
      <c r="AD9" s="1257"/>
      <c r="AE9" s="1257"/>
      <c r="AF9" s="1257"/>
      <c r="AG9" s="1257"/>
      <c r="AH9" s="1257"/>
      <c r="AI9" s="1251" t="s">
        <v>451</v>
      </c>
      <c r="AJ9" s="180"/>
      <c r="AK9" s="180"/>
      <c r="AL9" s="180"/>
      <c r="AM9" s="180"/>
      <c r="AN9" s="180"/>
      <c r="AO9" s="180"/>
      <c r="AP9" s="180"/>
      <c r="AQ9" s="180"/>
      <c r="AR9" s="180"/>
      <c r="AS9" s="180"/>
      <c r="AT9" s="180"/>
      <c r="AU9" s="180"/>
    </row>
    <row r="10" spans="1:47" ht="150" customHeight="1">
      <c r="A10" s="1235"/>
      <c r="B10" s="1239"/>
      <c r="C10" s="1240"/>
      <c r="D10" s="1240"/>
      <c r="E10" s="1240"/>
      <c r="F10" s="1240"/>
      <c r="G10" s="1240"/>
      <c r="H10" s="1240"/>
      <c r="I10" s="1240"/>
      <c r="J10" s="1240"/>
      <c r="K10" s="1241"/>
      <c r="L10" s="1243"/>
      <c r="M10" s="483" t="s">
        <v>183</v>
      </c>
      <c r="N10" s="483" t="s">
        <v>184</v>
      </c>
      <c r="O10" s="1245"/>
      <c r="P10" s="1247"/>
      <c r="Q10" s="1249"/>
      <c r="R10" s="1277"/>
      <c r="S10" s="1260"/>
      <c r="T10" s="1271"/>
      <c r="U10" s="1272"/>
      <c r="V10" s="1279"/>
      <c r="W10" s="1254"/>
      <c r="X10" s="1259"/>
      <c r="Y10" s="1259"/>
      <c r="Z10" s="1259"/>
      <c r="AA10" s="1259"/>
      <c r="AB10" s="1259"/>
      <c r="AC10" s="1259"/>
      <c r="AD10" s="1259"/>
      <c r="AE10" s="1259"/>
      <c r="AF10" s="1259"/>
      <c r="AG10" s="1259"/>
      <c r="AH10" s="1259"/>
      <c r="AI10" s="125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 ref="W9:AH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1"/>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tabSelected="1" view="pageBreakPreview" zoomScale="70" zoomScaleNormal="85" zoomScaleSheetLayoutView="70" zoomScalePageLayoutView="70" workbookViewId="0">
      <selection activeCell="Q2" sqref="Q2:AK5"/>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410</v>
      </c>
      <c r="B1" s="180"/>
      <c r="C1" s="180"/>
      <c r="D1" s="180"/>
      <c r="E1" s="180"/>
      <c r="F1" s="180"/>
      <c r="G1" s="183" t="s">
        <v>404</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335</v>
      </c>
      <c r="Q2" s="1286" t="s">
        <v>488</v>
      </c>
      <c r="R2" s="1286"/>
      <c r="S2" s="1286"/>
      <c r="T2" s="1286"/>
      <c r="U2" s="1286"/>
      <c r="V2" s="1286"/>
      <c r="W2" s="1286"/>
      <c r="X2" s="1286"/>
      <c r="Y2" s="1286"/>
      <c r="Z2" s="1286"/>
      <c r="AA2" s="1286"/>
      <c r="AB2" s="1286"/>
      <c r="AC2" s="1286"/>
      <c r="AD2" s="1286"/>
      <c r="AE2" s="1286"/>
      <c r="AF2" s="1286"/>
      <c r="AG2" s="1286"/>
      <c r="AH2" s="1286"/>
      <c r="AI2" s="1286"/>
      <c r="AJ2" s="1286"/>
      <c r="AK2" s="1286"/>
      <c r="AL2" s="784"/>
    </row>
    <row r="3" spans="1:38" ht="27" customHeight="1" thickBot="1">
      <c r="A3" s="1289" t="s">
        <v>6</v>
      </c>
      <c r="B3" s="1289"/>
      <c r="C3" s="1290"/>
      <c r="D3" s="1291" t="str">
        <f>IF(基本情報入力シート!M16="","",基本情報入力シート!M16)</f>
        <v/>
      </c>
      <c r="E3" s="1292"/>
      <c r="F3" s="1292"/>
      <c r="G3" s="1292"/>
      <c r="H3" s="1292"/>
      <c r="I3" s="1292"/>
      <c r="J3" s="1292"/>
      <c r="K3" s="1292"/>
      <c r="L3" s="1292"/>
      <c r="M3" s="1292"/>
      <c r="N3" s="1292"/>
      <c r="O3" s="1293"/>
      <c r="P3" s="470"/>
      <c r="Q3" s="1286"/>
      <c r="R3" s="1286"/>
      <c r="S3" s="1286"/>
      <c r="T3" s="1286"/>
      <c r="U3" s="1286"/>
      <c r="V3" s="1286"/>
      <c r="W3" s="1286"/>
      <c r="X3" s="1286"/>
      <c r="Y3" s="1286"/>
      <c r="Z3" s="1286"/>
      <c r="AA3" s="1286"/>
      <c r="AB3" s="1286"/>
      <c r="AC3" s="1286"/>
      <c r="AD3" s="1286"/>
      <c r="AE3" s="1286"/>
      <c r="AF3" s="1286"/>
      <c r="AG3" s="1286"/>
      <c r="AH3" s="1286"/>
      <c r="AI3" s="1286"/>
      <c r="AJ3" s="1286"/>
      <c r="AK3" s="1286"/>
      <c r="AL3" s="784"/>
    </row>
    <row r="4" spans="1:38" ht="21" customHeight="1" thickBot="1">
      <c r="A4" s="601"/>
      <c r="B4" s="601"/>
      <c r="C4" s="601"/>
      <c r="D4" s="602"/>
      <c r="E4" s="602"/>
      <c r="F4" s="602"/>
      <c r="G4" s="602"/>
      <c r="H4" s="602"/>
      <c r="I4" s="602"/>
      <c r="J4" s="602"/>
      <c r="K4" s="602"/>
      <c r="L4" s="602"/>
      <c r="M4" s="602"/>
      <c r="N4" s="602"/>
      <c r="O4" s="602"/>
      <c r="P4" s="473"/>
      <c r="Q4" s="1286"/>
      <c r="R4" s="1286"/>
      <c r="S4" s="1286"/>
      <c r="T4" s="1286"/>
      <c r="U4" s="1286"/>
      <c r="V4" s="1286"/>
      <c r="W4" s="1286"/>
      <c r="X4" s="1286"/>
      <c r="Y4" s="1286"/>
      <c r="Z4" s="1286"/>
      <c r="AA4" s="1286"/>
      <c r="AB4" s="1286"/>
      <c r="AC4" s="1286"/>
      <c r="AD4" s="1286"/>
      <c r="AE4" s="1286"/>
      <c r="AF4" s="1286"/>
      <c r="AG4" s="1286"/>
      <c r="AH4" s="1286"/>
      <c r="AI4" s="1286"/>
      <c r="AJ4" s="1286"/>
      <c r="AK4" s="1286"/>
      <c r="AL4" s="784"/>
    </row>
    <row r="5" spans="1:38" ht="27.75" customHeight="1" thickBot="1">
      <c r="A5" s="1252" t="s">
        <v>471</v>
      </c>
      <c r="B5" s="1253"/>
      <c r="C5" s="1253"/>
      <c r="D5" s="1253"/>
      <c r="E5" s="1253"/>
      <c r="F5" s="1253"/>
      <c r="G5" s="1253"/>
      <c r="H5" s="1253"/>
      <c r="I5" s="1253"/>
      <c r="J5" s="1253"/>
      <c r="K5" s="1253"/>
      <c r="L5" s="1253"/>
      <c r="M5" s="1253"/>
      <c r="N5" s="1253"/>
      <c r="O5" s="603" t="str">
        <f>IF(SUM(AH12:AH111)=0,"",SUM(AH12:AH111))</f>
        <v/>
      </c>
      <c r="P5" s="785"/>
      <c r="Q5" s="1286"/>
      <c r="R5" s="1286"/>
      <c r="S5" s="1286"/>
      <c r="T5" s="1286"/>
      <c r="U5" s="1286"/>
      <c r="V5" s="1286"/>
      <c r="W5" s="1286"/>
      <c r="X5" s="1286"/>
      <c r="Y5" s="1286"/>
      <c r="Z5" s="1286"/>
      <c r="AA5" s="1286"/>
      <c r="AB5" s="1286"/>
      <c r="AC5" s="1286"/>
      <c r="AD5" s="1286"/>
      <c r="AE5" s="1286"/>
      <c r="AF5" s="1286"/>
      <c r="AG5" s="1286"/>
      <c r="AH5" s="1286"/>
      <c r="AI5" s="1286"/>
      <c r="AJ5" s="1286"/>
      <c r="AK5" s="1286"/>
      <c r="AL5" s="784"/>
    </row>
    <row r="6" spans="1:38" ht="21" customHeight="1" thickBot="1">
      <c r="R6" s="604"/>
      <c r="S6" s="604"/>
      <c r="T6" s="180"/>
      <c r="AH6" s="605"/>
    </row>
    <row r="7" spans="1:38" ht="18" customHeight="1">
      <c r="A7" s="1294"/>
      <c r="B7" s="1296" t="s">
        <v>7</v>
      </c>
      <c r="C7" s="1297"/>
      <c r="D7" s="1297"/>
      <c r="E7" s="1297"/>
      <c r="F7" s="1297"/>
      <c r="G7" s="1297"/>
      <c r="H7" s="1297"/>
      <c r="I7" s="1297"/>
      <c r="J7" s="1297"/>
      <c r="K7" s="1298"/>
      <c r="L7" s="1284" t="s">
        <v>108</v>
      </c>
      <c r="M7" s="606"/>
      <c r="N7" s="607"/>
      <c r="O7" s="1302" t="s">
        <v>126</v>
      </c>
      <c r="P7" s="1306" t="s">
        <v>68</v>
      </c>
      <c r="Q7" s="1284" t="s">
        <v>479</v>
      </c>
      <c r="R7" s="1308" t="s">
        <v>412</v>
      </c>
      <c r="S7" s="1310" t="s">
        <v>443</v>
      </c>
      <c r="T7" s="1280" t="s">
        <v>452</v>
      </c>
      <c r="U7" s="1281"/>
      <c r="V7" s="1281"/>
      <c r="W7" s="1281"/>
      <c r="X7" s="1281"/>
      <c r="Y7" s="1281"/>
      <c r="Z7" s="1281"/>
      <c r="AA7" s="1281"/>
      <c r="AB7" s="1281"/>
      <c r="AC7" s="1281"/>
      <c r="AD7" s="1281"/>
      <c r="AE7" s="1281"/>
      <c r="AF7" s="1281"/>
      <c r="AG7" s="1281"/>
      <c r="AH7" s="1281"/>
      <c r="AI7" s="1281"/>
      <c r="AJ7" s="1281"/>
      <c r="AK7" s="1281"/>
      <c r="AL7" s="1282"/>
    </row>
    <row r="8" spans="1:38" ht="21.75" customHeight="1">
      <c r="A8" s="1295"/>
      <c r="B8" s="1299"/>
      <c r="C8" s="1300"/>
      <c r="D8" s="1300"/>
      <c r="E8" s="1300"/>
      <c r="F8" s="1300"/>
      <c r="G8" s="1300"/>
      <c r="H8" s="1300"/>
      <c r="I8" s="1300"/>
      <c r="J8" s="1300"/>
      <c r="K8" s="1301"/>
      <c r="L8" s="1285"/>
      <c r="M8" s="1304" t="s">
        <v>182</v>
      </c>
      <c r="N8" s="1305"/>
      <c r="O8" s="1303"/>
      <c r="P8" s="1307"/>
      <c r="Q8" s="1285"/>
      <c r="R8" s="1309"/>
      <c r="S8" s="1311"/>
      <c r="T8" s="1283" t="s">
        <v>99</v>
      </c>
      <c r="U8" s="1314" t="s">
        <v>427</v>
      </c>
      <c r="V8" s="1316" t="s">
        <v>444</v>
      </c>
      <c r="W8" s="1317"/>
      <c r="X8" s="1317"/>
      <c r="Y8" s="1317"/>
      <c r="Z8" s="1317"/>
      <c r="AA8" s="1317"/>
      <c r="AB8" s="1317"/>
      <c r="AC8" s="1317"/>
      <c r="AD8" s="1317"/>
      <c r="AE8" s="1317"/>
      <c r="AF8" s="1317"/>
      <c r="AG8" s="1318"/>
      <c r="AH8" s="1248" t="s">
        <v>442</v>
      </c>
      <c r="AI8" s="1312" t="s">
        <v>413</v>
      </c>
      <c r="AJ8" s="1312"/>
      <c r="AK8" s="1312"/>
      <c r="AL8" s="1313"/>
    </row>
    <row r="9" spans="1:38" ht="13.5" customHeight="1">
      <c r="A9" s="1295"/>
      <c r="B9" s="1299"/>
      <c r="C9" s="1300"/>
      <c r="D9" s="1300"/>
      <c r="E9" s="1300"/>
      <c r="F9" s="1300"/>
      <c r="G9" s="1300"/>
      <c r="H9" s="1300"/>
      <c r="I9" s="1300"/>
      <c r="J9" s="1300"/>
      <c r="K9" s="1301"/>
      <c r="L9" s="1285"/>
      <c r="M9" s="608"/>
      <c r="N9" s="609"/>
      <c r="O9" s="1303"/>
      <c r="P9" s="1307"/>
      <c r="Q9" s="1285"/>
      <c r="R9" s="1309"/>
      <c r="S9" s="1311"/>
      <c r="T9" s="1260"/>
      <c r="U9" s="1315"/>
      <c r="V9" s="1319"/>
      <c r="W9" s="1319"/>
      <c r="X9" s="1319"/>
      <c r="Y9" s="1319"/>
      <c r="Z9" s="1319"/>
      <c r="AA9" s="1319"/>
      <c r="AB9" s="1319"/>
      <c r="AC9" s="1319"/>
      <c r="AD9" s="1319"/>
      <c r="AE9" s="1319"/>
      <c r="AF9" s="1319"/>
      <c r="AG9" s="1305"/>
      <c r="AH9" s="1249"/>
      <c r="AI9" s="1287"/>
      <c r="AJ9" s="1288"/>
      <c r="AK9" s="729"/>
      <c r="AL9" s="742"/>
    </row>
    <row r="10" spans="1:38" ht="150" customHeight="1">
      <c r="A10" s="1295"/>
      <c r="B10" s="1299"/>
      <c r="C10" s="1300"/>
      <c r="D10" s="1300"/>
      <c r="E10" s="1300"/>
      <c r="F10" s="1300"/>
      <c r="G10" s="1300"/>
      <c r="H10" s="1300"/>
      <c r="I10" s="1300"/>
      <c r="J10" s="1300"/>
      <c r="K10" s="1301"/>
      <c r="L10" s="1285"/>
      <c r="M10" s="610" t="s">
        <v>183</v>
      </c>
      <c r="N10" s="610" t="s">
        <v>184</v>
      </c>
      <c r="O10" s="1303"/>
      <c r="P10" s="1307"/>
      <c r="Q10" s="1285"/>
      <c r="R10" s="1309"/>
      <c r="S10" s="1311"/>
      <c r="T10" s="1260"/>
      <c r="U10" s="1315"/>
      <c r="V10" s="1319"/>
      <c r="W10" s="1319"/>
      <c r="X10" s="1319"/>
      <c r="Y10" s="1319"/>
      <c r="Z10" s="1319"/>
      <c r="AA10" s="1319"/>
      <c r="AB10" s="1319"/>
      <c r="AC10" s="1319"/>
      <c r="AD10" s="1319"/>
      <c r="AE10" s="1319"/>
      <c r="AF10" s="1319"/>
      <c r="AG10" s="1305"/>
      <c r="AH10" s="1249"/>
      <c r="AI10" s="643" t="s">
        <v>428</v>
      </c>
      <c r="AJ10" s="644" t="s">
        <v>429</v>
      </c>
      <c r="AK10" s="729" t="s">
        <v>484</v>
      </c>
      <c r="AL10" s="743" t="s">
        <v>430</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c r="U12" s="766" t="str">
        <f>IF(P12="","",VLOOKUP(P12,【参考】数式用2!$A$3:$C$36,3,FALSE))</f>
        <v/>
      </c>
      <c r="V12" s="630" t="s">
        <v>33</v>
      </c>
      <c r="W12" s="628"/>
      <c r="X12" s="627" t="s">
        <v>12</v>
      </c>
      <c r="Y12" s="628"/>
      <c r="Z12" s="629" t="s">
        <v>87</v>
      </c>
      <c r="AA12" s="631"/>
      <c r="AB12" s="630" t="s">
        <v>12</v>
      </c>
      <c r="AC12" s="631"/>
      <c r="AD12" s="630" t="s">
        <v>17</v>
      </c>
      <c r="AE12" s="632" t="s">
        <v>44</v>
      </c>
      <c r="AF12" s="633" t="str">
        <f>IF(W12&gt;=1,(AA12*12+AC12)-(W12*12+Y12)+1,"")</f>
        <v/>
      </c>
      <c r="AG12" s="634" t="s">
        <v>62</v>
      </c>
      <c r="AH12" s="635" t="str">
        <f t="shared" ref="AH12:AH43" si="0">IFERROR(ROUNDDOWN(ROUND(R12*S12,0)*U12,0)*AF12,"")</f>
        <v/>
      </c>
      <c r="AI12" s="636"/>
      <c r="AJ12" s="636"/>
      <c r="AK12" s="637"/>
      <c r="AL12" s="745"/>
    </row>
    <row r="13" spans="1:38" ht="36.75" customHeight="1">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c r="X13" s="627" t="s">
        <v>12</v>
      </c>
      <c r="Y13" s="628"/>
      <c r="Z13" s="629" t="s">
        <v>87</v>
      </c>
      <c r="AA13" s="631"/>
      <c r="AB13" s="630" t="s">
        <v>12</v>
      </c>
      <c r="AC13" s="631"/>
      <c r="AD13" s="630" t="s">
        <v>17</v>
      </c>
      <c r="AE13" s="632" t="s">
        <v>44</v>
      </c>
      <c r="AF13" s="633" t="str">
        <f t="shared" ref="AF13:AF76" si="1">IF(W13&gt;=1,(AA13*12+AC13)-(W13*12+Y13)+1,"")</f>
        <v/>
      </c>
      <c r="AG13" s="634" t="s">
        <v>62</v>
      </c>
      <c r="AH13" s="635" t="str">
        <f t="shared" si="0"/>
        <v/>
      </c>
      <c r="AI13" s="636"/>
      <c r="AJ13" s="636"/>
      <c r="AK13" s="636"/>
      <c r="AL13" s="745"/>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c r="X14" s="627" t="s">
        <v>12</v>
      </c>
      <c r="Y14" s="628"/>
      <c r="Z14" s="629" t="s">
        <v>87</v>
      </c>
      <c r="AA14" s="631"/>
      <c r="AB14" s="630" t="s">
        <v>12</v>
      </c>
      <c r="AC14" s="631"/>
      <c r="AD14" s="630" t="s">
        <v>17</v>
      </c>
      <c r="AE14" s="632" t="s">
        <v>44</v>
      </c>
      <c r="AF14" s="633" t="str">
        <f t="shared" si="1"/>
        <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c r="X15" s="627" t="s">
        <v>12</v>
      </c>
      <c r="Y15" s="628"/>
      <c r="Z15" s="629" t="s">
        <v>87</v>
      </c>
      <c r="AA15" s="631"/>
      <c r="AB15" s="630" t="s">
        <v>12</v>
      </c>
      <c r="AC15" s="631"/>
      <c r="AD15" s="630" t="s">
        <v>17</v>
      </c>
      <c r="AE15" s="632" t="s">
        <v>44</v>
      </c>
      <c r="AF15" s="633" t="str">
        <f t="shared" si="1"/>
        <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c r="X16" s="627" t="s">
        <v>12</v>
      </c>
      <c r="Y16" s="628"/>
      <c r="Z16" s="629" t="s">
        <v>87</v>
      </c>
      <c r="AA16" s="631"/>
      <c r="AB16" s="630" t="s">
        <v>12</v>
      </c>
      <c r="AC16" s="631"/>
      <c r="AD16" s="630" t="s">
        <v>17</v>
      </c>
      <c r="AE16" s="632" t="s">
        <v>44</v>
      </c>
      <c r="AF16" s="633" t="str">
        <f t="shared" si="1"/>
        <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172</v>
      </c>
      <c r="W17" s="628"/>
      <c r="X17" s="627" t="s">
        <v>173</v>
      </c>
      <c r="Y17" s="628"/>
      <c r="Z17" s="629" t="s">
        <v>174</v>
      </c>
      <c r="AA17" s="631"/>
      <c r="AB17" s="630" t="s">
        <v>173</v>
      </c>
      <c r="AC17" s="631"/>
      <c r="AD17" s="630" t="s">
        <v>175</v>
      </c>
      <c r="AE17" s="632" t="s">
        <v>176</v>
      </c>
      <c r="AF17" s="633" t="str">
        <f t="shared" si="1"/>
        <v/>
      </c>
      <c r="AG17" s="634" t="s">
        <v>177</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P7:P10"/>
    <mergeCell ref="R7:R10"/>
    <mergeCell ref="S7:S10"/>
    <mergeCell ref="AI8:AL8"/>
    <mergeCell ref="U8:U10"/>
    <mergeCell ref="V8:AG10"/>
    <mergeCell ref="A3:C3"/>
    <mergeCell ref="D3:O3"/>
    <mergeCell ref="A5:N5"/>
    <mergeCell ref="A7:A10"/>
    <mergeCell ref="B7:K10"/>
    <mergeCell ref="L7:L10"/>
    <mergeCell ref="O7:O10"/>
    <mergeCell ref="M8:N8"/>
    <mergeCell ref="T7:AL7"/>
    <mergeCell ref="T8:T10"/>
    <mergeCell ref="AH8:AH10"/>
    <mergeCell ref="Q7:Q10"/>
    <mergeCell ref="Q2:AK5"/>
    <mergeCell ref="AI9:AJ9"/>
  </mergeCells>
  <phoneticPr fontId="7"/>
  <dataValidations count="3">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orientation="portrait"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457</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350</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351</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352</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353</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354</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355</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356</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357</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358</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359</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329</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330</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340</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341</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342</v>
      </c>
      <c r="B31" s="1321"/>
      <c r="C31" s="13">
        <v>8.2000000000000003E-2</v>
      </c>
      <c r="D31" s="7">
        <v>0.06</v>
      </c>
      <c r="E31" s="11">
        <v>3.3000000000000002E-2</v>
      </c>
      <c r="F31" s="4">
        <v>0</v>
      </c>
      <c r="G31" s="4">
        <v>0</v>
      </c>
      <c r="H31" s="13">
        <v>1.7999999999999999E-2</v>
      </c>
      <c r="I31" s="8">
        <v>1.2E-2</v>
      </c>
      <c r="J31" s="11" t="s">
        <v>273</v>
      </c>
      <c r="K31" s="41" t="s">
        <v>272</v>
      </c>
      <c r="L31" s="8" t="s">
        <v>360</v>
      </c>
      <c r="M31" s="3" t="s">
        <v>205</v>
      </c>
    </row>
    <row r="32" spans="1:13" s="3" customFormat="1" ht="18" customHeight="1">
      <c r="A32" s="1320" t="s">
        <v>343</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344</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345</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346</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347</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348</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349</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458</v>
      </c>
      <c r="B1" s="6"/>
      <c r="C1" s="6"/>
    </row>
    <row r="2" spans="1:7" ht="27.75" customHeight="1">
      <c r="A2" s="1338" t="s">
        <v>29</v>
      </c>
      <c r="B2" s="1330"/>
      <c r="C2" s="654" t="s">
        <v>365</v>
      </c>
      <c r="E2" s="1335" t="s">
        <v>82</v>
      </c>
      <c r="F2" s="1336"/>
      <c r="G2" s="1336"/>
    </row>
    <row r="3" spans="1:7" ht="18" customHeight="1">
      <c r="A3" s="593" t="s">
        <v>30</v>
      </c>
      <c r="B3" s="594"/>
      <c r="C3" s="655">
        <v>2.4E-2</v>
      </c>
      <c r="E3" s="1342" t="s">
        <v>331</v>
      </c>
      <c r="F3" s="1344"/>
      <c r="G3" s="134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350</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351</v>
      </c>
      <c r="B9" s="594"/>
      <c r="C9" s="655">
        <v>0.01</v>
      </c>
    </row>
    <row r="10" spans="1:7" ht="18" customHeight="1">
      <c r="A10" s="595" t="s">
        <v>352</v>
      </c>
      <c r="B10" s="594"/>
      <c r="C10" s="655">
        <v>1.4999999999999999E-2</v>
      </c>
    </row>
    <row r="11" spans="1:7" ht="18" customHeight="1">
      <c r="A11" s="595" t="s">
        <v>22</v>
      </c>
      <c r="B11" s="594"/>
      <c r="C11" s="655">
        <v>1.4999999999999999E-2</v>
      </c>
    </row>
    <row r="12" spans="1:7" ht="18" customHeight="1">
      <c r="A12" s="595" t="s">
        <v>353</v>
      </c>
      <c r="B12" s="594"/>
      <c r="C12" s="655">
        <v>2.3E-2</v>
      </c>
    </row>
    <row r="13" spans="1:7" ht="18" customHeight="1">
      <c r="A13" s="595" t="s">
        <v>354</v>
      </c>
      <c r="B13" s="594"/>
      <c r="C13" s="655">
        <v>1.7000000000000001E-2</v>
      </c>
    </row>
    <row r="14" spans="1:7" ht="18" customHeight="1">
      <c r="A14" s="595" t="s">
        <v>24</v>
      </c>
      <c r="B14" s="594"/>
      <c r="C14" s="655">
        <v>1.7000000000000001E-2</v>
      </c>
    </row>
    <row r="15" spans="1:7" ht="18" customHeight="1">
      <c r="A15" s="595" t="s">
        <v>355</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356</v>
      </c>
      <c r="B18" s="594"/>
      <c r="C18" s="655">
        <v>1.6E-2</v>
      </c>
    </row>
    <row r="19" spans="1:3" ht="18" customHeight="1">
      <c r="A19" s="595" t="s">
        <v>26</v>
      </c>
      <c r="B19" s="594"/>
      <c r="C19" s="655">
        <v>8.0000000000000002E-3</v>
      </c>
    </row>
    <row r="20" spans="1:3" ht="18" customHeight="1">
      <c r="A20" s="595" t="s">
        <v>357</v>
      </c>
      <c r="B20" s="594"/>
      <c r="C20" s="655">
        <v>8.0000000000000002E-3</v>
      </c>
    </row>
    <row r="21" spans="1:3" ht="18" customHeight="1">
      <c r="A21" s="595" t="s">
        <v>27</v>
      </c>
      <c r="B21" s="594"/>
      <c r="C21" s="655">
        <v>5.0000000000000001E-3</v>
      </c>
    </row>
    <row r="22" spans="1:3" ht="18" customHeight="1">
      <c r="A22" s="595" t="s">
        <v>358</v>
      </c>
      <c r="B22" s="594"/>
      <c r="C22" s="655">
        <v>5.0000000000000001E-3</v>
      </c>
    </row>
    <row r="23" spans="1:3" ht="18" customHeight="1">
      <c r="A23" s="595" t="s">
        <v>32</v>
      </c>
      <c r="B23" s="594"/>
      <c r="C23" s="655">
        <v>5.0000000000000001E-3</v>
      </c>
    </row>
    <row r="24" spans="1:3" ht="18" customHeight="1" thickBot="1">
      <c r="A24" s="596" t="s">
        <v>359</v>
      </c>
      <c r="B24" s="597"/>
      <c r="C24" s="655">
        <v>5.0000000000000001E-3</v>
      </c>
    </row>
    <row r="25" spans="1:3" ht="18" customHeight="1">
      <c r="A25" s="598" t="s">
        <v>329</v>
      </c>
      <c r="B25" s="599"/>
      <c r="C25" s="656">
        <v>2.4E-2</v>
      </c>
    </row>
    <row r="26" spans="1:3" ht="18" customHeight="1" thickBot="1">
      <c r="A26" s="596" t="s">
        <v>330</v>
      </c>
      <c r="B26" s="597"/>
      <c r="C26" s="657">
        <v>1.0999999999999999E-2</v>
      </c>
    </row>
    <row r="27" spans="1:3" ht="18" customHeight="1">
      <c r="A27" s="595" t="s">
        <v>340</v>
      </c>
      <c r="B27" s="594"/>
      <c r="C27" s="655">
        <v>1.0999999999999999E-2</v>
      </c>
    </row>
    <row r="28" spans="1:3" ht="18" customHeight="1">
      <c r="A28" s="595" t="s">
        <v>341</v>
      </c>
      <c r="B28" s="594"/>
      <c r="C28" s="655">
        <v>0.01</v>
      </c>
    </row>
    <row r="29" spans="1:3" ht="18" customHeight="1">
      <c r="A29" s="595" t="s">
        <v>342</v>
      </c>
      <c r="B29" s="594"/>
      <c r="C29" s="655">
        <v>1.4999999999999999E-2</v>
      </c>
    </row>
    <row r="30" spans="1:3" ht="18" customHeight="1">
      <c r="A30" s="595" t="s">
        <v>343</v>
      </c>
      <c r="B30" s="594"/>
      <c r="C30" s="655">
        <v>2.3E-2</v>
      </c>
    </row>
    <row r="31" spans="1:3" ht="18" customHeight="1">
      <c r="A31" s="595" t="s">
        <v>344</v>
      </c>
      <c r="B31" s="594"/>
      <c r="C31" s="655">
        <v>1.7000000000000001E-2</v>
      </c>
    </row>
    <row r="32" spans="1:3" ht="18" customHeight="1">
      <c r="A32" s="595" t="s">
        <v>345</v>
      </c>
      <c r="B32" s="594"/>
      <c r="C32" s="655">
        <v>2.3E-2</v>
      </c>
    </row>
    <row r="33" spans="1:3" ht="18" customHeight="1">
      <c r="A33" s="595" t="s">
        <v>346</v>
      </c>
      <c r="B33" s="594"/>
      <c r="C33" s="655">
        <v>1.6E-2</v>
      </c>
    </row>
    <row r="34" spans="1:3" ht="18" customHeight="1">
      <c r="A34" s="595" t="s">
        <v>347</v>
      </c>
      <c r="B34" s="594"/>
      <c r="C34" s="655">
        <v>8.0000000000000002E-3</v>
      </c>
    </row>
    <row r="35" spans="1:3" ht="18" customHeight="1">
      <c r="A35" s="595" t="s">
        <v>348</v>
      </c>
      <c r="B35" s="594"/>
      <c r="C35" s="655">
        <v>5.0000000000000001E-3</v>
      </c>
    </row>
    <row r="36" spans="1:3" ht="18" customHeight="1" thickBot="1">
      <c r="A36" s="596" t="s">
        <v>349</v>
      </c>
      <c r="B36" s="597"/>
      <c r="C36" s="657">
        <v>5.0000000000000001E-3</v>
      </c>
    </row>
  </sheetData>
  <mergeCells count="3">
    <mergeCell ref="A2:B2"/>
    <mergeCell ref="E2:G2"/>
    <mergeCell ref="E3:G3"/>
  </mergeCells>
  <phoneticPr fontId="7"/>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2022-06-22T02:37:54Z</dcterms:modified>
</cp:coreProperties>
</file>