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<sst xmlns="http://schemas.openxmlformats.org/spreadsheetml/2006/main" count="3057" uniqueCount="531">
  <si>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</si>
  <si>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</si>
  <si>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</si>
  <si>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</si>
  <si>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</si>
  <si>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</si>
  <si>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</si>
  <si>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</si>
  <si>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</si>
  <si>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</si>
  <si>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</si>
  <si>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</si>
  <si>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</si>
  <si>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</si>
  <si>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</si>
  <si>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</si>
  <si>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</si>
  <si>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</si>
  <si>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</si>
  <si>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</si>
  <si>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</si>
  <si>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</si>
  <si>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</si>
  <si>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</si>
  <si>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</si>
  <si>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</si>
  <si>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</si>
  <si>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</si>
  <si>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</si>
  <si>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</si>
  <si>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</si>
  <si>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</si>
  <si>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</si>
  <si>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</si>
  <si>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</si>
  <si>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</si>
  <si>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</si>
  <si>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</si>
  <si>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</si>
  <si>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</si>
  <si>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</si>
  <si>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</si>
  <si>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</si>
  <si>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</si>
  <si>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</si>
  <si>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</si>
  <si>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</si>
  <si>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</si>
  <si>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</si>
  <si>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</si>
  <si>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</si>
  <si>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</si>
  <si>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</si>
  <si>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</si>
  <si>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</si>
  <si>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</si>
  <si>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</si>
  <si>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</si>
  <si>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</si>
  <si>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</si>
  <si>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</si>
  <si>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</si>
  <si>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</si>
  <si>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</si>
  <si>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</si>
  <si>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</si>
  <si>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</si>
  <si>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</si>
  <si>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</si>
  <si>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</si>
  <si>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</si>
  <si>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</si>
  <si>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</si>
  <si>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</si>
  <si>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</si>
  <si>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</si>
  <si>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</si>
  <si>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</si>
  <si>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</si>
  <si>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</si>
  <si>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</si>
  <si>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</si>
  <si>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</si>
  <si>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</si>
  <si>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</si>
  <si>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</si>
  <si>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</si>
  <si>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</si>
  <si>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</si>
  <si>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</si>
  <si>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</si>
  <si>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</si>
  <si>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</si>
  <si>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</si>
  <si>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</si>
  <si>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</si>
  <si>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</si>
  <si>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</si>
  <si>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</si>
  <si>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</si>
  <si>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</si>
  <si>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</si>
  <si>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</si>
  <si>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</si>
  <si>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</si>
  <si>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</si>
  <si>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</si>
  <si>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</si>
  <si>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</si>
  <si>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</si>
  <si>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</si>
  <si>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</si>
  <si>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</si>
  <si>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</si>
  <si>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</si>
  <si>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</si>
  <si>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</si>
  <si>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</si>
  <si>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</si>
  <si>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</si>
  <si>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</si>
  <si>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</si>
  <si>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</si>
  <si>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</si>
  <si>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</si>
  <si>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</si>
  <si>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</si>
  <si>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</si>
  <si>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</si>
  <si>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</si>
  <si>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</si>
  <si>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</si>
  <si>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</si>
  <si>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</si>
  <si>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</si>
  <si>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</si>
  <si>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</si>
  <si>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</si>
  <si>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</si>
  <si>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</si>
  <si>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</si>
  <si>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</si>
  <si>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</si>
  <si>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</si>
  <si>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</si>
  <si>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</si>
  <si>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</si>
  <si>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</si>
  <si>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</si>
  <si>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</si>
  <si>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</si>
  <si>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</si>
  <si>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</si>
  <si>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</si>
  <si>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</si>
  <si>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</si>
  <si>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</si>
  <si>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</si>
  <si>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</si>
  <si>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</si>
  <si>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</si>
  <si>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</si>
  <si>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</si>
  <si>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</si>
  <si>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</si>
  <si>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</si>
  <si>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</si>
  <si>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</si>
  <si>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</si>
  <si>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</si>
  <si>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</si>
  <si>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</si>
  <si>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</si>
  <si>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</si>
  <si>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</si>
  <si>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</si>
  <si>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</si>
  <si>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</si>
  <si>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</si>
  <si>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</si>
  <si>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</si>
  <si>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</si>
  <si>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</si>
  <si>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</si>
  <si>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</si>
  <si>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</si>
  <si>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</si>
  <si>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</si>
  <si>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</si>
  <si>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</si>
  <si>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</si>
  <si>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</si>
  <si>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</si>
  <si>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</si>
  <si>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</si>
  <si>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</si>
  <si>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</si>
  <si>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</si>
  <si>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</si>
  <si>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</si>
  <si>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</si>
  <si>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</si>
  <si>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</si>
  <si>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</si>
  <si>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</si>
  <si>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</si>
  <si>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</si>
  <si>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</si>
  <si>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</si>
  <si>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</si>
  <si>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</si>
  <si>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</si>
  <si>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</si>
  <si>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</si>
  <si>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</si>
  <si>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</si>
  <si>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</si>
  <si>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</si>
  <si>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</si>
  <si>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</si>
  <si>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</si>
  <si>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</si>
  <si>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</si>
  <si>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</si>
  <si>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</si>
  <si>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</si>
  <si>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</si>
  <si>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</si>
  <si>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</si>
  <si>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</si>
  <si>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</si>
  <si>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</si>
  <si>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</si>
  <si>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</si>
  <si>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</si>
  <si>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</si>
  <si>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</si>
  <si>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</si>
  <si>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</si>
  <si>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</si>
  <si>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</si>
  <si>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</si>
  <si>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</si>
  <si>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</si>
  <si>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</si>
  <si>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</si>
  <si>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</si>
  <si>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</si>
  <si>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</si>
  <si>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</si>
  <si>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</si>
  <si>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</si>
  <si>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</si>
  <si>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</si>
  <si>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</si>
  <si>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</si>
  <si>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</si>
  <si>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</si>
  <si>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</si>
  <si>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</si>
  <si>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</si>
  <si>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</si>
  <si>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</si>
  <si>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</si>
  <si>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</si>
  <si>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</si>
  <si>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</si>
  <si>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</si>
  <si>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</si>
  <si>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</si>
  <si>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</si>
  <si>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</si>
  <si>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</si>
  <si>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</si>
  <si>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</si>
  <si>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</si>
  <si>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</si>
  <si>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</si>
  <si>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</si>
  <si>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</si>
  <si>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</si>
  <si>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</si>
  <si>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</si>
  <si>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</si>
  <si>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</si>
  <si>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</si>
  <si>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</si>
  <si>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</si>
  <si>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</si>
  <si>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</si>
  <si>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</si>
  <si>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</si>
  <si>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</si>
  <si>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</si>
  <si>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</si>
  <si>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</si>
  <si>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</si>
  <si>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</si>
  <si>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</si>
  <si>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</si>
  <si>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</si>
  <si>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</si>
  <si>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</si>
  <si>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</si>
  <si>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</si>
  <si>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</si>
  <si>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</si>
  <si>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</si>
  <si>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</si>
  <si>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</si>
  <si>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</si>
  <si>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</si>
  <si>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</si>
  <si>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</si>
  <si>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</si>
  <si>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</si>
  <si>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</si>
  <si>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</si>
  <si>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</si>
  <si>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</si>
  <si>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</si>
  <si>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</si>
  <si>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</si>
  <si>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</si>
  <si>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</si>
  <si>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</si>
  <si>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</si>
  <si>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</si>
  <si>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</si>
  <si>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</si>
  <si>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</si>
  <si>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</si>
  <si>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</si>
  <si>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</si>
  <si>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</si>
  <si>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</si>
  <si>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</si>
  <si>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</si>
  <si>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</si>
  <si>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</si>
  <si>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</si>
  <si>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</si>
  <si>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</si>
  <si>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</si>
  <si>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</si>
  <si>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</si>
  <si>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</si>
  <si>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</si>
  <si>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</si>
  <si>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</si>
  <si>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</si>
  <si>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</si>
  <si>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</si>
  <si>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</si>
  <si>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</si>
  <si>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</si>
  <si>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</si>
  <si>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</si>
  <si>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</si>
  <si>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</si>
  <si>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</si>
  <si>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</si>
  <si>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</si>
  <si>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</si>
  <si>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</si>
  <si>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</si>
  <si>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</si>
  <si>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</si>
  <si>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</si>
  <si>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</si>
  <si>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</si>
  <si>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</si>
  <si>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</si>
  <si>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</si>
  <si>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</si>
  <si>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</si>
  <si>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</si>
  <si>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</si>
  <si>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</si>
  <si>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</si>
  <si>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</si>
  <si>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</si>
  <si>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</si>
  <si>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</si>
  <si>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</si>
  <si>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</si>
  <si>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</si>
  <si>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</si>
  <si>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</si>
  <si>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</si>
  <si>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</si>
  <si>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</si>
  <si>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</si>
  <si>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</si>
  <si>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</si>
  <si>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</si>
  <si>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</si>
  <si>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</si>
  <si>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</si>
  <si>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</si>
  <si>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</si>
  <si>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</si>
  <si>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</si>
  <si>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</si>
  <si>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</si>
  <si>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</si>
  <si>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</si>
  <si>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</si>
  <si>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</si>
  <si>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</si>
  <si>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</si>
  <si>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</si>
  <si>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</si>
  <si>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</si>
  <si>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</si>
  <si>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</si>
  <si>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</si>
  <si>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</si>
  <si>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</si>
  <si>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</si>
  <si>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</si>
  <si>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</si>
  <si>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</si>
  <si>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</si>
  <si>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</si>
  <si>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</si>
  <si>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</si>
  <si>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</si>
  <si>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</si>
  <si>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</si>
  <si>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</si>
  <si>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</si>
  <si>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</si>
  <si>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</si>
  <si>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</si>
  <si>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</si>
  <si>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</si>
  <si>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</si>
  <si>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</si>
  <si>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</si>
  <si>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</si>
  <si>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</si>
  <si>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</si>
  <si>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</si>
  <si>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</si>
  <si>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</si>
  <si>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</si>
  <si>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</si>
  <si>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</si>
  <si>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</si>
  <si>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</si>
  <si>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</si>
  <si>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</si>
  <si>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</si>
  <si>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</si>
  <si>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</si>
  <si>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</si>
  <si>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</si>
  <si>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</si>
  <si>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</si>
  <si>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</si>
  <si>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</si>
  <si>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</si>
  <si>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</si>
  <si>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</si>
  <si>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</si>
  <si>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</si>
  <si>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</si>
  <si>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</si>
  <si>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</si>
  <si>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</si>
  <si>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</si>
  <si>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</si>
  <si>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</si>
  <si>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</si>
  <si>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</si>
  <si>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</si>
  <si>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</si>
  <si>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</si>
  <si>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</si>
  <si>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</si>
  <si>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</si>
  <si>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</si>
  <si>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</si>
  <si>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</si>
  <si>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</si>
  <si>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</si>
  <si>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</si>
  <si>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</si>
  <si>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</si>
  <si>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</si>
  <si>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</si>
  <si>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</si>
  <si>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</si>
  <si>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訪問介護</t>
  </si>
  <si>
    <t>通所介護</t>
  </si>
  <si>
    <t>小規模多機能型居宅介護</t>
  </si>
  <si>
    <t>短期入所療養介護（老健）</t>
  </si>
  <si>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</si>
  <si>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</si>
  <si>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</si>
  <si>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</si>
  <si>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</si>
  <si>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</si>
  <si>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介護老人保健施設</t>
    <rPh sb="0" eb="8">
      <t>ロウケン</t>
    </rPh>
    <phoneticPr fontId="8"/>
  </si>
  <si>
    <t>○○ケアサービス</t>
    <phoneticPr fontId="7"/>
  </si>
  <si>
    <t>千代田区霞が関１－２－２</t>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</si>
  <si>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</si>
  <si>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</si>
  <si>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</si>
  <si>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</si>
  <si>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</si>
  <si>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</si>
  <si>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03-3591-9999</t>
    <phoneticPr fontId="7"/>
  </si>
  <si>
    <t>aaa@aaa.aa.jp</t>
    <phoneticPr fontId="7"/>
  </si>
  <si>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</si>
  <si>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</si>
  <si>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t>
    <phoneticPr fontId="7"/>
  </si>
  <si>
    <t>代表取締役</t>
    <rPh sb="0" eb="2">
      <t>ダイヒョウ</t>
    </rPh>
    <rPh sb="2" eb="5">
      <t>トリシマリヤク</t>
    </rPh>
    <phoneticPr fontId="7"/>
  </si>
  <si>
    <t>厚労　花子</t>
    <rPh sb="0" eb="2">
      <t>コウロウ</t>
    </rPh>
    <rPh sb="3" eb="5">
      <t>ハナコ</t>
    </rPh>
    <phoneticPr fontId="7"/>
  </si>
  <si>
    <t>加算Ⅱ</t>
  </si>
  <si>
    <t>加算Ⅰ</t>
  </si>
  <si>
    <t>加算Ⅲ</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</si>
  <si>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</si>
  <si>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</si>
  <si>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</si>
  <si>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t>
    <phoneticPr fontId="7"/>
  </si>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</sst>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33" fillId="30" borderId="29" xfId="48" applyFill="1" applyBorder="1" applyAlignment="1">
      <alignment horizontal="left" vertical="center"/>
    </xf>
    <xf numFmtId="0" fontId="33" fillId="30" borderId="62" xfId="48" applyFill="1" applyBorder="1" applyAlignment="1">
      <alignment horizontal="left" vertical="center"/>
    </xf>
    <xf numFmtId="0" fontId="33" fillId="30" borderId="27" xfId="48"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95" fillId="26" borderId="16" xfId="0" applyFont="1" applyFill="1" applyBorder="1" applyAlignment="1">
      <alignment horizontal="center" vertical="center"/>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xmlns=""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xmlns=""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xmlns=""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xmlns=""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xmlns=""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xmlns=""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xmlns=""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xmlns="" id="{00000000-0008-0000-0200-000013000000}"/>
                </a:ext>
              </a:extLst>
            </xdr:cNvPr>
            <xdr:cNvGrpSpPr>
              <a:grpSpLocks/>
            </xdr:cNvGrpSpPr>
          </xdr:nvGrpSpPr>
          <xdr:grpSpPr bwMode="auto">
            <a:xfrm>
              <a:off x="863600" y="48519292"/>
              <a:ext cx="192617" cy="2034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xmlns=""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xmlns=""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xmlns=""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863600" y="51985333"/>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xmlns=""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xmlns=""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xmlns=""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xmlns=""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xmlns=""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xmlns=""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xmlns=""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xmlns=""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xmlns=""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xmlns=""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xmlns=""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xmlns=""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xmlns=""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xmlns=""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xmlns=""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xmlns=""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xmlns=""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xmlns=""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xmlns=""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xmlns=""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xmlns=""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xmlns=""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xmlns=""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xmlns=""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xmlns=""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xmlns=""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xmlns=""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xmlns=""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xmlns=""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xmlns=""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xmlns=""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xmlns=""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xmlns=""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3600" y="51604333"/>
              <a:ext cx="192617" cy="455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xmlns=""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xmlns=""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xmlns=""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xmlns=""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xmlns=""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xmlns=""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xmlns=""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xmlns="" id="{00000000-0008-0000-0200-000066000000}"/>
            </a:ext>
          </a:extLst>
        </xdr:cNvPr>
        <xdr:cNvGrpSpPr/>
      </xdr:nvGrpSpPr>
      <xdr:grpSpPr>
        <a:xfrm>
          <a:off x="7564967" y="574675"/>
          <a:ext cx="7034741" cy="1393826"/>
          <a:chOff x="6288786" y="2829012"/>
          <a:chExt cx="5086350" cy="1381126"/>
        </a:xfrm>
      </xdr:grpSpPr>
      <xdr:sp macro="" textlink="">
        <xdr:nvSpPr>
          <xdr:cNvPr id="108" name="正方形/長方形 107">
            <a:extLst>
              <a:ext uri="{FF2B5EF4-FFF2-40B4-BE49-F238E27FC236}">
                <a16:creationId xmlns:a16="http://schemas.microsoft.com/office/drawing/2014/main" xmlns=""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xmlns=""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xmlns=""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xmlns=""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xmlns=""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xmlns=""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xmlns=""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xmlns=""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xmlns=""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xmlns=""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xmlns=""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xmlns=""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xmlns=""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xmlns=""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xmlns=""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xmlns=""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xmlns=""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xmlns=""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xmlns=""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xmlns=""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xmlns=""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xmlns=""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xmlns=""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xmlns=""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xmlns=""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xmlns=""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xmlns=""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xmlns=""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xmlns=""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xmlns=""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xmlns=""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xmlns=""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3600" y="50165000"/>
              <a:ext cx="192617"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3600" y="2580216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3600" y="300143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3600" y="33157583"/>
              <a:ext cx="192617" cy="5171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3600" y="373168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3600" y="4101041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3600" y="43497500"/>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394608</xdr:colOff>
      <xdr:row>22</xdr:row>
      <xdr:rowOff>408214</xdr:rowOff>
    </xdr:from>
    <xdr:to>
      <xdr:col>13</xdr:col>
      <xdr:colOff>721179</xdr:colOff>
      <xdr:row>24</xdr:row>
      <xdr:rowOff>27213</xdr:rowOff>
    </xdr:to>
    <xdr:sp macro="" textlink="">
      <xdr:nvSpPr>
        <xdr:cNvPr id="28" name="二等辺三角形 27"/>
        <xdr:cNvSpPr/>
      </xdr:nvSpPr>
      <xdr:spPr bwMode="auto">
        <a:xfrm rot="5400000">
          <a:off x="4612822" y="1015092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125187</xdr:colOff>
      <xdr:row>22</xdr:row>
      <xdr:rowOff>410934</xdr:rowOff>
    </xdr:from>
    <xdr:to>
      <xdr:col>15</xdr:col>
      <xdr:colOff>451758</xdr:colOff>
      <xdr:row>24</xdr:row>
      <xdr:rowOff>29933</xdr:rowOff>
    </xdr:to>
    <xdr:sp macro="" textlink="">
      <xdr:nvSpPr>
        <xdr:cNvPr id="29" name="二等辺三角形 28"/>
        <xdr:cNvSpPr/>
      </xdr:nvSpPr>
      <xdr:spPr bwMode="auto">
        <a:xfrm rot="5400000">
          <a:off x="7935687" y="1015364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89808</xdr:colOff>
      <xdr:row>22</xdr:row>
      <xdr:rowOff>402769</xdr:rowOff>
    </xdr:from>
    <xdr:to>
      <xdr:col>17</xdr:col>
      <xdr:colOff>416379</xdr:colOff>
      <xdr:row>24</xdr:row>
      <xdr:rowOff>21768</xdr:rowOff>
    </xdr:to>
    <xdr:sp macro="" textlink="">
      <xdr:nvSpPr>
        <xdr:cNvPr id="43" name="二等辺三角形 42"/>
        <xdr:cNvSpPr/>
      </xdr:nvSpPr>
      <xdr:spPr bwMode="auto">
        <a:xfrm rot="5400000">
          <a:off x="11179630" y="10145483"/>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xdr:col>
      <xdr:colOff>2000250</xdr:colOff>
      <xdr:row>29</xdr:row>
      <xdr:rowOff>138153</xdr:rowOff>
    </xdr:from>
    <xdr:to>
      <xdr:col>15</xdr:col>
      <xdr:colOff>111135</xdr:colOff>
      <xdr:row>30</xdr:row>
      <xdr:rowOff>160800</xdr:rowOff>
    </xdr:to>
    <xdr:pic>
      <xdr:nvPicPr>
        <xdr:cNvPr id="37" name="図 3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357" y="13010510"/>
          <a:ext cx="492135" cy="48529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tabSelected="1" view="pageBreakPreview" zoomScale="80" zoomScaleNormal="90" zoomScaleSheetLayoutView="80" workbookViewId="0">
      <selection activeCell="D7" sqref="D7"/>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465</v>
      </c>
      <c r="B1" s="810"/>
      <c r="C1" s="810"/>
      <c r="D1" s="810"/>
      <c r="E1" s="810"/>
    </row>
    <row r="2" spans="1:5" ht="18" thickTop="1">
      <c r="A2" s="811" t="s">
        <v>337</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334</v>
      </c>
      <c r="C8" s="148" t="s">
        <v>11</v>
      </c>
      <c r="D8" s="45" t="s">
        <v>528</v>
      </c>
      <c r="E8" s="32" t="s">
        <v>198</v>
      </c>
    </row>
    <row r="9" spans="1:5" ht="60" customHeight="1">
      <c r="A9" s="31" t="s">
        <v>199</v>
      </c>
      <c r="B9" s="30" t="s">
        <v>334</v>
      </c>
      <c r="C9" s="148" t="s">
        <v>11</v>
      </c>
      <c r="D9" s="45" t="s">
        <v>527</v>
      </c>
      <c r="E9" s="32" t="s">
        <v>198</v>
      </c>
    </row>
    <row r="10" spans="1:5" ht="72" customHeight="1">
      <c r="A10" s="31" t="s">
        <v>462</v>
      </c>
      <c r="B10" s="30" t="s">
        <v>334</v>
      </c>
      <c r="C10" s="148" t="s">
        <v>11</v>
      </c>
      <c r="D10" s="45" t="s">
        <v>529</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466</v>
      </c>
      <c r="B27" s="808"/>
      <c r="C27" s="808"/>
      <c r="D27" s="808"/>
      <c r="E27" s="808"/>
      <c r="F27" s="808"/>
    </row>
    <row r="28" spans="1:6" s="39" customFormat="1" ht="9" customHeight="1">
      <c r="A28" s="557"/>
      <c r="B28" s="557"/>
      <c r="C28" s="557"/>
      <c r="D28" s="557"/>
      <c r="F28" s="556"/>
    </row>
    <row r="29" spans="1:6" ht="17.25" customHeight="1">
      <c r="A29" s="37" t="s">
        <v>463</v>
      </c>
      <c r="B29" s="36"/>
    </row>
    <row r="30" spans="1:6" s="151" customFormat="1" ht="17.25" customHeight="1">
      <c r="A30" s="808" t="s">
        <v>467</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70" zoomScale="40" zoomScaleNormal="100" zoomScaleSheetLayoutView="40" workbookViewId="0">
      <selection activeCell="AB26" sqref="AB26"/>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49" t="s">
        <v>425</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333</v>
      </c>
      <c r="C11" s="876" t="s">
        <v>526</v>
      </c>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t="s">
        <v>505</v>
      </c>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t="s">
        <v>505</v>
      </c>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59" t="s">
        <v>105</v>
      </c>
      <c r="D18" s="859"/>
      <c r="E18" s="859"/>
      <c r="F18" s="859"/>
      <c r="G18" s="859"/>
      <c r="H18" s="859"/>
      <c r="I18" s="859"/>
      <c r="J18" s="859"/>
      <c r="K18" s="859"/>
      <c r="L18" s="860"/>
      <c r="M18" s="841" t="s">
        <v>506</v>
      </c>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t="s">
        <v>507</v>
      </c>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t="s">
        <v>508</v>
      </c>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t="s">
        <v>509</v>
      </c>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t="s">
        <v>510</v>
      </c>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t="s">
        <v>511</v>
      </c>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t="s">
        <v>512</v>
      </c>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t="s">
        <v>513</v>
      </c>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t="s">
        <v>514</v>
      </c>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14" t="s">
        <v>405</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321</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v>1</v>
      </c>
      <c r="D33" s="166">
        <v>3</v>
      </c>
      <c r="E33" s="166">
        <v>3</v>
      </c>
      <c r="F33" s="166">
        <v>4</v>
      </c>
      <c r="G33" s="166">
        <v>5</v>
      </c>
      <c r="H33" s="166">
        <v>6</v>
      </c>
      <c r="I33" s="166">
        <v>7</v>
      </c>
      <c r="J33" s="166">
        <v>8</v>
      </c>
      <c r="K33" s="166">
        <v>9</v>
      </c>
      <c r="L33" s="167">
        <v>0</v>
      </c>
      <c r="M33" s="866" t="s">
        <v>484</v>
      </c>
      <c r="N33" s="867"/>
      <c r="O33" s="867"/>
      <c r="P33" s="867"/>
      <c r="Q33" s="868"/>
      <c r="R33" s="866" t="s">
        <v>484</v>
      </c>
      <c r="S33" s="867"/>
      <c r="T33" s="867"/>
      <c r="U33" s="867"/>
      <c r="V33" s="868"/>
      <c r="W33" s="645" t="s">
        <v>490</v>
      </c>
      <c r="X33" s="168" t="s">
        <v>498</v>
      </c>
      <c r="Y33" s="168" t="s">
        <v>494</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25" t="s">
        <v>485</v>
      </c>
      <c r="N34" s="826"/>
      <c r="O34" s="826"/>
      <c r="P34" s="826"/>
      <c r="Q34" s="827"/>
      <c r="R34" s="825" t="s">
        <v>485</v>
      </c>
      <c r="S34" s="826"/>
      <c r="T34" s="826"/>
      <c r="U34" s="826"/>
      <c r="V34" s="827"/>
      <c r="W34" s="646" t="s">
        <v>491</v>
      </c>
      <c r="X34" s="173" t="s">
        <v>499</v>
      </c>
      <c r="Y34" s="173" t="s">
        <v>495</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25" t="s">
        <v>486</v>
      </c>
      <c r="N35" s="826"/>
      <c r="O35" s="826"/>
      <c r="P35" s="826"/>
      <c r="Q35" s="827"/>
      <c r="R35" s="825" t="s">
        <v>486</v>
      </c>
      <c r="S35" s="826"/>
      <c r="T35" s="826"/>
      <c r="U35" s="826"/>
      <c r="V35" s="827"/>
      <c r="W35" s="646" t="s">
        <v>492</v>
      </c>
      <c r="X35" s="173" t="s">
        <v>500</v>
      </c>
      <c r="Y35" s="173" t="s">
        <v>501</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25" t="s">
        <v>487</v>
      </c>
      <c r="N36" s="826"/>
      <c r="O36" s="826"/>
      <c r="P36" s="826"/>
      <c r="Q36" s="827"/>
      <c r="R36" s="825" t="s">
        <v>489</v>
      </c>
      <c r="S36" s="826"/>
      <c r="T36" s="826"/>
      <c r="U36" s="826"/>
      <c r="V36" s="827"/>
      <c r="W36" s="646" t="s">
        <v>487</v>
      </c>
      <c r="X36" s="173" t="s">
        <v>502</v>
      </c>
      <c r="Y36" s="173" t="s">
        <v>496</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25" t="s">
        <v>488</v>
      </c>
      <c r="N37" s="826"/>
      <c r="O37" s="826"/>
      <c r="P37" s="826"/>
      <c r="Q37" s="827"/>
      <c r="R37" s="825" t="s">
        <v>488</v>
      </c>
      <c r="S37" s="826"/>
      <c r="T37" s="826"/>
      <c r="U37" s="826"/>
      <c r="V37" s="827"/>
      <c r="W37" s="646" t="s">
        <v>493</v>
      </c>
      <c r="X37" s="173" t="s">
        <v>503</v>
      </c>
      <c r="Y37" s="173" t="s">
        <v>504</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25" t="s">
        <v>488</v>
      </c>
      <c r="N38" s="826"/>
      <c r="O38" s="826"/>
      <c r="P38" s="826"/>
      <c r="Q38" s="827"/>
      <c r="R38" s="825" t="s">
        <v>488</v>
      </c>
      <c r="S38" s="826"/>
      <c r="T38" s="826"/>
      <c r="U38" s="826"/>
      <c r="V38" s="827"/>
      <c r="W38" s="646" t="s">
        <v>493</v>
      </c>
      <c r="X38" s="173" t="s">
        <v>503</v>
      </c>
      <c r="Y38" s="173" t="s">
        <v>497</v>
      </c>
      <c r="Z38" s="724">
        <v>100000</v>
      </c>
      <c r="AA38" s="780">
        <v>10.68</v>
      </c>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hyperlinks>
    <hyperlink ref="M26" r:id="rId1"/>
  </hyperlinks>
  <pageMargins left="0.70866141732283472" right="0.70866141732283472" top="0.74803149606299213" bottom="0.74803149606299213" header="0.31496062992125984" footer="0.31496062992125984"/>
  <pageSetup paperSize="9" scale="54"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90" zoomScaleNormal="120" zoomScaleSheetLayoutView="90" workbookViewId="0">
      <selection activeCell="W218" sqref="W218"/>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367</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368</v>
      </c>
      <c r="V4" s="1062">
        <v>4</v>
      </c>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○○ケアサービス</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○○ケアサービス</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100－1234</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千代田区霞が関１－２－２</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○○ビル18Ｆ</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コウロウ　タロウ</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厚労　太郎</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03-3571-0000</v>
      </c>
      <c r="L15" s="1149"/>
      <c r="M15" s="1149"/>
      <c r="N15" s="1149"/>
      <c r="O15" s="1149"/>
      <c r="P15" s="1052" t="s">
        <v>1</v>
      </c>
      <c r="Q15" s="1052"/>
      <c r="R15" s="1052"/>
      <c r="S15" s="1052"/>
      <c r="T15" s="1149" t="str">
        <f>IF(基本情報入力シート!M25="","",基本情報入力シート!M25)</f>
        <v>03-3591-9999</v>
      </c>
      <c r="U15" s="1149"/>
      <c r="V15" s="1149"/>
      <c r="W15" s="1149"/>
      <c r="X15" s="1149"/>
      <c r="Y15" s="1052" t="s">
        <v>143</v>
      </c>
      <c r="Z15" s="1052"/>
      <c r="AA15" s="1052"/>
      <c r="AB15" s="1052"/>
      <c r="AC15" s="1150" t="str">
        <f>IF(基本情報入力シート!M26="","",基本情報入力シート!M26)</f>
        <v>aaa@aaa.aa.jp</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457</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515</v>
      </c>
      <c r="C19" s="661" t="s">
        <v>362</v>
      </c>
      <c r="D19" s="199"/>
      <c r="E19" s="200"/>
      <c r="F19" s="200"/>
      <c r="G19" s="200"/>
      <c r="H19" s="200"/>
      <c r="I19" s="200"/>
      <c r="J19" s="200"/>
      <c r="K19" s="200"/>
      <c r="L19" s="769" t="s">
        <v>515</v>
      </c>
      <c r="M19" s="662" t="s">
        <v>361</v>
      </c>
      <c r="N19" s="201"/>
      <c r="O19" s="202"/>
      <c r="P19" s="203"/>
      <c r="Q19" s="203"/>
      <c r="R19" s="203"/>
      <c r="S19" s="203"/>
      <c r="T19" s="203"/>
      <c r="U19" s="203"/>
      <c r="V19" s="203"/>
      <c r="W19" s="770" t="s">
        <v>454</v>
      </c>
      <c r="X19" s="665" t="s">
        <v>363</v>
      </c>
      <c r="Y19" s="663"/>
      <c r="Z19" s="663"/>
      <c r="AA19" s="664"/>
      <c r="AB19" s="663"/>
      <c r="AC19" s="663"/>
      <c r="AD19" s="663"/>
      <c r="AE19" s="663"/>
      <c r="AF19" s="663"/>
      <c r="AG19" s="663"/>
      <c r="AH19" s="663"/>
      <c r="AI19" s="663"/>
      <c r="AJ19" s="663"/>
      <c r="AK19" s="681"/>
      <c r="AL19" s="679"/>
      <c r="AU19" s="52"/>
    </row>
    <row r="20" spans="1:47" ht="33.75" customHeight="1">
      <c r="A20" s="198"/>
      <c r="B20" s="1178" t="s">
        <v>474</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426</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372</v>
      </c>
      <c r="Q27" s="1046"/>
      <c r="R27" s="1046"/>
      <c r="S27" s="1046"/>
      <c r="T27" s="1046"/>
      <c r="U27" s="1047"/>
      <c r="V27" s="727" t="str">
        <f>IF(P28="","",IF(P29="","",IF(P29&gt;P28,"○","☓")))</f>
        <v/>
      </c>
      <c r="W27" s="1048" t="s">
        <v>373</v>
      </c>
      <c r="X27" s="1046"/>
      <c r="Y27" s="1046"/>
      <c r="Z27" s="1046"/>
      <c r="AA27" s="1046"/>
      <c r="AB27" s="1047"/>
      <c r="AC27" s="727" t="str">
        <f>IF(W28="","",IF(W29="","",IF(W29&gt;W28,"○","☓")))</f>
        <v/>
      </c>
      <c r="AD27" s="1048" t="s">
        <v>365</v>
      </c>
      <c r="AE27" s="1046"/>
      <c r="AF27" s="1046"/>
      <c r="AG27" s="1046"/>
      <c r="AH27" s="1046"/>
      <c r="AI27" s="1047"/>
      <c r="AJ27" s="727" t="str">
        <f>IF(AD28="","",IF(AD29="","",IF(AD29&gt;AD28,"○","☓")))</f>
        <v>○</v>
      </c>
    </row>
    <row r="28" spans="1:47">
      <c r="A28" s="688" t="s">
        <v>10</v>
      </c>
      <c r="B28" s="1049" t="s">
        <v>369</v>
      </c>
      <c r="C28" s="1049"/>
      <c r="D28" s="1050">
        <f>IF(V4=0,"",V4)</f>
        <v>4</v>
      </c>
      <c r="E28" s="1050"/>
      <c r="F28" s="693" t="s">
        <v>371</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f>IF('別紙様式2-4 個表_ベースアップ'!O5="","",'別紙様式2-4 個表_ベースアップ'!O5)</f>
        <v>4597200</v>
      </c>
      <c r="AE28" s="936"/>
      <c r="AF28" s="936"/>
      <c r="AG28" s="936"/>
      <c r="AH28" s="936"/>
      <c r="AI28" s="936"/>
      <c r="AJ28" s="802" t="s">
        <v>2</v>
      </c>
      <c r="AL28" s="50"/>
    </row>
    <row r="29" spans="1:47" ht="22.5" customHeight="1">
      <c r="A29" s="685" t="s">
        <v>11</v>
      </c>
      <c r="B29" s="958" t="s">
        <v>380</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f>IFERROR(AD30-AD31,"")</f>
        <v>4598000</v>
      </c>
      <c r="AE29" s="964"/>
      <c r="AF29" s="964"/>
      <c r="AG29" s="964"/>
      <c r="AH29" s="964"/>
      <c r="AI29" s="964"/>
      <c r="AJ29" s="803" t="s">
        <v>2</v>
      </c>
    </row>
    <row r="30" spans="1:47" ht="22.5" customHeight="1">
      <c r="A30" s="686"/>
      <c r="B30" s="930" t="s">
        <v>416</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v>207408000</v>
      </c>
      <c r="AE30" s="972"/>
      <c r="AF30" s="972"/>
      <c r="AG30" s="972"/>
      <c r="AH30" s="972"/>
      <c r="AI30" s="972"/>
      <c r="AJ30" s="804" t="s">
        <v>2</v>
      </c>
    </row>
    <row r="31" spans="1:47" ht="33.75" customHeight="1">
      <c r="A31" s="686"/>
      <c r="B31" s="930" t="s">
        <v>389</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f>IF((AD32-AD33-AD34-AD35-AD36)=0,"",(AD32-AD33-AD34-AD35-AD36))</f>
        <v>202810000</v>
      </c>
      <c r="AE31" s="936"/>
      <c r="AF31" s="936"/>
      <c r="AG31" s="936"/>
      <c r="AH31" s="936"/>
      <c r="AI31" s="936"/>
      <c r="AJ31" s="805" t="s">
        <v>2</v>
      </c>
    </row>
    <row r="32" spans="1:47" ht="15" customHeight="1">
      <c r="A32" s="686"/>
      <c r="B32" s="937"/>
      <c r="C32" s="702" t="s">
        <v>366</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v>231258000</v>
      </c>
      <c r="AE32" s="944"/>
      <c r="AF32" s="944"/>
      <c r="AG32" s="944"/>
      <c r="AH32" s="944"/>
      <c r="AI32" s="944"/>
      <c r="AJ32" s="806" t="s">
        <v>2</v>
      </c>
      <c r="AL32" s="50"/>
    </row>
    <row r="33" spans="1:38" ht="15" customHeight="1">
      <c r="A33" s="686"/>
      <c r="B33" s="937"/>
      <c r="C33" s="697" t="s">
        <v>377</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v>19666000</v>
      </c>
      <c r="AE33" s="944"/>
      <c r="AF33" s="944"/>
      <c r="AG33" s="944"/>
      <c r="AH33" s="944"/>
      <c r="AI33" s="944"/>
      <c r="AJ33" s="806" t="s">
        <v>2</v>
      </c>
      <c r="AL33" s="50"/>
    </row>
    <row r="34" spans="1:38" ht="15" customHeight="1">
      <c r="A34" s="686"/>
      <c r="B34" s="937"/>
      <c r="C34" s="702" t="s">
        <v>379</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v>8782000</v>
      </c>
      <c r="AE34" s="944"/>
      <c r="AF34" s="944"/>
      <c r="AG34" s="944"/>
      <c r="AH34" s="944"/>
      <c r="AI34" s="944"/>
      <c r="AJ34" s="806" t="s">
        <v>2</v>
      </c>
      <c r="AL34" s="50"/>
    </row>
    <row r="35" spans="1:38" ht="22.5" customHeight="1">
      <c r="A35" s="686"/>
      <c r="B35" s="937"/>
      <c r="C35" s="945" t="s">
        <v>378</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v>0</v>
      </c>
      <c r="AE35" s="944"/>
      <c r="AF35" s="944"/>
      <c r="AG35" s="944"/>
      <c r="AH35" s="944"/>
      <c r="AI35" s="944"/>
      <c r="AJ35" s="806" t="s">
        <v>2</v>
      </c>
      <c r="AL35" s="50"/>
    </row>
    <row r="36" spans="1:38" ht="24.75" customHeight="1">
      <c r="A36" s="687"/>
      <c r="B36" s="938"/>
      <c r="C36" s="948" t="s">
        <v>370</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v>0</v>
      </c>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374</v>
      </c>
    </row>
    <row r="39" spans="1:38" ht="22.5" customHeight="1">
      <c r="A39" s="683" t="s">
        <v>91</v>
      </c>
      <c r="B39" s="926" t="s">
        <v>390</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475</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482</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438</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391</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441</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481</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480</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437</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476</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419</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383</v>
      </c>
      <c r="AC53" s="923"/>
      <c r="AD53" s="923"/>
      <c r="AE53" s="923"/>
      <c r="AF53" s="923"/>
      <c r="AG53" s="923"/>
      <c r="AH53" s="923"/>
      <c r="AI53" s="923"/>
      <c r="AJ53" s="923"/>
      <c r="AK53" s="923"/>
      <c r="AL53" s="47"/>
      <c r="AU53" s="52"/>
    </row>
    <row r="54" spans="1:47" ht="17.25" customHeight="1" thickBot="1">
      <c r="A54" s="923" t="s">
        <v>418</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382</v>
      </c>
      <c r="AC54" s="923"/>
      <c r="AD54" s="923"/>
      <c r="AE54" s="923"/>
      <c r="AF54" s="923"/>
      <c r="AG54" s="923"/>
      <c r="AH54" s="923"/>
      <c r="AI54" s="923"/>
      <c r="AJ54" s="923"/>
      <c r="AK54" s="923"/>
      <c r="AL54" s="47"/>
      <c r="AU54" s="52"/>
    </row>
    <row r="55" spans="1:47" s="49" customFormat="1" ht="18" customHeight="1" thickBot="1">
      <c r="A55" s="211" t="s">
        <v>385</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470</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420</v>
      </c>
      <c r="AC59" s="923"/>
      <c r="AD59" s="923"/>
      <c r="AE59" s="923"/>
      <c r="AF59" s="923"/>
      <c r="AG59" s="923"/>
      <c r="AH59" s="923"/>
      <c r="AI59" s="923"/>
      <c r="AJ59" s="923"/>
      <c r="AK59" s="923"/>
      <c r="AL59" s="47"/>
      <c r="AU59" s="52"/>
    </row>
    <row r="60" spans="1:47" ht="17.25" customHeight="1">
      <c r="A60" s="923" t="s">
        <v>422</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384</v>
      </c>
      <c r="AC60" s="923"/>
      <c r="AD60" s="923"/>
      <c r="AE60" s="923"/>
      <c r="AF60" s="923"/>
      <c r="AG60" s="923"/>
      <c r="AH60" s="923"/>
      <c r="AI60" s="923"/>
      <c r="AJ60" s="923"/>
      <c r="AK60" s="923"/>
      <c r="AL60" s="47"/>
      <c r="AU60" s="52"/>
    </row>
    <row r="61" spans="1:47" ht="27.75" customHeight="1">
      <c r="A61" s="924" t="s">
        <v>423</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421</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461</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440</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338</v>
      </c>
      <c r="Y64" s="1037"/>
      <c r="Z64" s="1038"/>
      <c r="AA64" s="1038"/>
      <c r="AB64" s="1038"/>
      <c r="AC64" s="1039"/>
      <c r="AD64" s="240" t="s">
        <v>338</v>
      </c>
      <c r="AE64" s="1037"/>
      <c r="AF64" s="1038"/>
      <c r="AG64" s="1038"/>
      <c r="AH64" s="1038"/>
      <c r="AI64" s="1039"/>
      <c r="AJ64" s="241" t="s">
        <v>37</v>
      </c>
      <c r="AM64" s="58" t="s">
        <v>439</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338</v>
      </c>
      <c r="Y65" s="991"/>
      <c r="Z65" s="992"/>
      <c r="AA65" s="992"/>
      <c r="AB65" s="992"/>
      <c r="AC65" s="993"/>
      <c r="AD65" s="240" t="s">
        <v>338</v>
      </c>
      <c r="AE65" s="991"/>
      <c r="AF65" s="992"/>
      <c r="AG65" s="992"/>
      <c r="AH65" s="992"/>
      <c r="AI65" s="993"/>
      <c r="AJ65" s="241" t="s">
        <v>37</v>
      </c>
      <c r="AM65" s="58" t="s">
        <v>453</v>
      </c>
      <c r="AU65" s="52"/>
    </row>
    <row r="66" spans="1:52" ht="22.5" customHeight="1" thickBot="1">
      <c r="A66" s="1051"/>
      <c r="B66" s="242" t="s">
        <v>414</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394</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395</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397</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479</v>
      </c>
      <c r="B88" s="1001" t="s">
        <v>478</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424</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383</v>
      </c>
      <c r="AC90" s="923"/>
      <c r="AD90" s="923"/>
      <c r="AE90" s="923"/>
      <c r="AF90" s="923"/>
      <c r="AG90" s="923"/>
      <c r="AH90" s="923"/>
      <c r="AI90" s="923"/>
      <c r="AJ90" s="923"/>
      <c r="AK90" s="923"/>
      <c r="AL90" s="47"/>
      <c r="AU90" s="52"/>
    </row>
    <row r="91" spans="1:52" ht="17.25" customHeight="1">
      <c r="A91" s="923" t="s">
        <v>524</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396</v>
      </c>
      <c r="AC91" s="923"/>
      <c r="AD91" s="923"/>
      <c r="AE91" s="923"/>
      <c r="AF91" s="923"/>
      <c r="AG91" s="923"/>
      <c r="AH91" s="923"/>
      <c r="AI91" s="923"/>
      <c r="AJ91" s="923"/>
      <c r="AK91" s="923"/>
      <c r="AL91" s="47"/>
      <c r="AU91" s="52"/>
    </row>
    <row r="92" spans="1:52" ht="17.25" customHeight="1" thickBot="1">
      <c r="A92" s="1179" t="s">
        <v>483</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431</v>
      </c>
      <c r="C93" s="1183"/>
      <c r="D93" s="1183"/>
      <c r="E93" s="1183"/>
      <c r="F93" s="1183"/>
      <c r="G93" s="1183"/>
      <c r="H93" s="1183"/>
      <c r="I93" s="1183"/>
      <c r="J93" s="1183"/>
      <c r="K93" s="1183"/>
      <c r="L93" s="1183"/>
      <c r="M93" s="1183"/>
      <c r="N93" s="1184"/>
      <c r="O93" s="1185">
        <f>SUM('別紙様式2-4 個表_ベースアップ'!AI12:AI111)</f>
        <v>3774607</v>
      </c>
      <c r="P93" s="1186"/>
      <c r="Q93" s="1186"/>
      <c r="R93" s="1186"/>
      <c r="S93" s="1186"/>
      <c r="T93" s="1186"/>
      <c r="U93" s="1187"/>
      <c r="V93" s="575" t="s">
        <v>2</v>
      </c>
      <c r="W93" s="576"/>
      <c r="X93" s="577"/>
      <c r="Y93" s="577"/>
      <c r="Z93" s="578"/>
      <c r="AA93" s="579"/>
      <c r="AB93" s="1171" t="s">
        <v>204</v>
      </c>
      <c r="AC93" s="1172" t="str">
        <f>IF(X94=0,"",IF(X94&gt;=200/3,"○","×"))</f>
        <v>○</v>
      </c>
      <c r="AD93" s="1175" t="s">
        <v>411</v>
      </c>
      <c r="AE93" s="733"/>
      <c r="AF93" s="733"/>
      <c r="AG93" s="733"/>
      <c r="AH93" s="733"/>
      <c r="AI93" s="733"/>
      <c r="AJ93" s="733"/>
      <c r="AK93" s="733"/>
      <c r="AL93" s="47"/>
      <c r="AU93" s="52"/>
    </row>
    <row r="94" spans="1:52" ht="17.25" customHeight="1" thickBot="1">
      <c r="A94" s="735"/>
      <c r="B94" s="735"/>
      <c r="C94" s="733"/>
      <c r="D94" s="892" t="s">
        <v>432</v>
      </c>
      <c r="E94" s="893"/>
      <c r="F94" s="893"/>
      <c r="G94" s="893"/>
      <c r="H94" s="893"/>
      <c r="I94" s="893"/>
      <c r="J94" s="893"/>
      <c r="K94" s="893"/>
      <c r="L94" s="893"/>
      <c r="M94" s="893"/>
      <c r="N94" s="893"/>
      <c r="O94" s="1188">
        <f>SUM('別紙様式2-4 個表_ベースアップ'!AJ12:AJ111)</f>
        <v>2747615</v>
      </c>
      <c r="P94" s="1189"/>
      <c r="Q94" s="1189"/>
      <c r="R94" s="1189"/>
      <c r="S94" s="1189"/>
      <c r="T94" s="1189"/>
      <c r="U94" s="1190"/>
      <c r="V94" s="580" t="s">
        <v>2</v>
      </c>
      <c r="W94" s="581" t="s">
        <v>44</v>
      </c>
      <c r="X94" s="1191">
        <f>IFERROR(O94/O93*100,0)</f>
        <v>72.792081400792185</v>
      </c>
      <c r="Y94" s="1192"/>
      <c r="Z94" s="574" t="s">
        <v>45</v>
      </c>
      <c r="AA94" s="582" t="s">
        <v>322</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323</v>
      </c>
      <c r="P95" s="1193"/>
      <c r="Q95" s="1194"/>
      <c r="R95" s="1195">
        <f>O94/AH99</f>
        <v>457935.83333333331</v>
      </c>
      <c r="S95" s="1196"/>
      <c r="T95" s="1196"/>
      <c r="U95" s="1197"/>
      <c r="V95" s="583" t="s">
        <v>324</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433</v>
      </c>
      <c r="C96" s="1183"/>
      <c r="D96" s="1183"/>
      <c r="E96" s="1183"/>
      <c r="F96" s="1183"/>
      <c r="G96" s="1183"/>
      <c r="H96" s="1183"/>
      <c r="I96" s="1183"/>
      <c r="J96" s="1183"/>
      <c r="K96" s="1183"/>
      <c r="L96" s="1183"/>
      <c r="M96" s="1183"/>
      <c r="N96" s="1184"/>
      <c r="O96" s="1185">
        <f>SUM('別紙様式2-4 個表_ベースアップ'!AK12:AK111)</f>
        <v>823393</v>
      </c>
      <c r="P96" s="1186"/>
      <c r="Q96" s="1186"/>
      <c r="R96" s="1186"/>
      <c r="S96" s="1186"/>
      <c r="T96" s="1186"/>
      <c r="U96" s="1187"/>
      <c r="V96" s="737" t="s">
        <v>2</v>
      </c>
      <c r="W96" s="576"/>
      <c r="X96" s="577"/>
      <c r="Y96" s="577"/>
      <c r="Z96" s="578"/>
      <c r="AA96" s="579"/>
      <c r="AB96" s="1171" t="s">
        <v>204</v>
      </c>
      <c r="AC96" s="1172" t="str">
        <f>IF(X97=0,"",IF(X97&gt;=200/3,"○","×"))</f>
        <v>○</v>
      </c>
      <c r="AD96" s="1176"/>
      <c r="AE96" s="733"/>
      <c r="AF96" s="733"/>
      <c r="AG96" s="733"/>
      <c r="AH96" s="733"/>
      <c r="AI96" s="733"/>
      <c r="AJ96" s="733"/>
      <c r="AK96" s="733"/>
      <c r="AL96" s="47"/>
      <c r="AU96" s="52"/>
    </row>
    <row r="97" spans="1:52" ht="17.25" customHeight="1" thickBot="1">
      <c r="A97" s="735"/>
      <c r="B97" s="735"/>
      <c r="C97" s="733"/>
      <c r="D97" s="892" t="s">
        <v>434</v>
      </c>
      <c r="E97" s="893"/>
      <c r="F97" s="893"/>
      <c r="G97" s="893"/>
      <c r="H97" s="893"/>
      <c r="I97" s="893"/>
      <c r="J97" s="893"/>
      <c r="K97" s="893"/>
      <c r="L97" s="893"/>
      <c r="M97" s="893"/>
      <c r="N97" s="893"/>
      <c r="O97" s="1188">
        <f>SUM('別紙様式2-4 個表_ベースアップ'!AL12:AL111)</f>
        <v>563340</v>
      </c>
      <c r="P97" s="1189"/>
      <c r="Q97" s="1189"/>
      <c r="R97" s="1189"/>
      <c r="S97" s="1189"/>
      <c r="T97" s="1189"/>
      <c r="U97" s="1190"/>
      <c r="V97" s="738" t="s">
        <v>2</v>
      </c>
      <c r="W97" s="581" t="s">
        <v>44</v>
      </c>
      <c r="X97" s="1191">
        <f>IFERROR(O97/O96*100,0)</f>
        <v>68.416904200059989</v>
      </c>
      <c r="Y97" s="1192"/>
      <c r="Z97" s="574" t="s">
        <v>45</v>
      </c>
      <c r="AA97" s="582" t="s">
        <v>322</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323</v>
      </c>
      <c r="P98" s="1193"/>
      <c r="Q98" s="1194"/>
      <c r="R98" s="1195">
        <f>O97/AH99</f>
        <v>93890</v>
      </c>
      <c r="S98" s="1196"/>
      <c r="T98" s="1196"/>
      <c r="U98" s="1197"/>
      <c r="V98" s="739" t="s">
        <v>324</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468</v>
      </c>
      <c r="B99" s="751" t="s">
        <v>16</v>
      </c>
      <c r="C99" s="751"/>
      <c r="D99" s="751"/>
      <c r="E99" s="751"/>
      <c r="F99" s="751"/>
      <c r="G99" s="751"/>
      <c r="H99" s="751"/>
      <c r="I99" s="751"/>
      <c r="J99" s="751"/>
      <c r="K99" s="751"/>
      <c r="L99" s="751"/>
      <c r="M99" s="751"/>
      <c r="N99" s="671"/>
      <c r="O99" s="299" t="s">
        <v>33</v>
      </c>
      <c r="P99" s="214"/>
      <c r="Q99" s="973">
        <v>4</v>
      </c>
      <c r="R99" s="973"/>
      <c r="S99" s="214" t="s">
        <v>12</v>
      </c>
      <c r="T99" s="973">
        <v>10</v>
      </c>
      <c r="U99" s="973"/>
      <c r="V99" s="214" t="s">
        <v>13</v>
      </c>
      <c r="W99" s="925" t="s">
        <v>14</v>
      </c>
      <c r="X99" s="925"/>
      <c r="Y99" s="214" t="s">
        <v>33</v>
      </c>
      <c r="Z99" s="214"/>
      <c r="AA99" s="973">
        <v>5</v>
      </c>
      <c r="AB99" s="973"/>
      <c r="AC99" s="214" t="s">
        <v>12</v>
      </c>
      <c r="AD99" s="973">
        <v>3</v>
      </c>
      <c r="AE99" s="973"/>
      <c r="AF99" s="214" t="s">
        <v>13</v>
      </c>
      <c r="AG99" s="214" t="s">
        <v>162</v>
      </c>
      <c r="AH99" s="214">
        <f>IF(Q99&gt;=1,(AA99*12+AD99)-(Q99*12+T99)+1,"")</f>
        <v>6</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435</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398</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386</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364</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417</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455</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387</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399</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455</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388</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325</v>
      </c>
      <c r="F130" s="1132"/>
      <c r="G130" s="1132"/>
      <c r="H130" s="1133"/>
      <c r="I130" s="588"/>
      <c r="J130" s="1134" t="s">
        <v>47</v>
      </c>
      <c r="K130" s="1134"/>
      <c r="L130" s="1134"/>
      <c r="M130" s="588"/>
      <c r="N130" s="1135" t="s">
        <v>326</v>
      </c>
      <c r="O130" s="1135"/>
      <c r="P130" s="1135"/>
      <c r="Q130" s="1135"/>
      <c r="R130" s="1135"/>
      <c r="S130" s="1135"/>
      <c r="T130" s="588"/>
      <c r="U130" s="1135" t="s">
        <v>327</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328</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400</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t="s">
        <v>516</v>
      </c>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v>4</v>
      </c>
      <c r="O137" s="891"/>
      <c r="P137" s="710" t="s">
        <v>5</v>
      </c>
      <c r="Q137" s="891">
        <v>2</v>
      </c>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455</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477</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469</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455</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455</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455</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436</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339</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455</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456</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455</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415</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401</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v>4</v>
      </c>
      <c r="E229" s="1069"/>
      <c r="F229" s="463" t="s">
        <v>5</v>
      </c>
      <c r="G229" s="1068" t="s">
        <v>517</v>
      </c>
      <c r="H229" s="1069"/>
      <c r="I229" s="463" t="s">
        <v>4</v>
      </c>
      <c r="J229" s="1068" t="s">
        <v>517</v>
      </c>
      <c r="K229" s="1069"/>
      <c r="L229" s="463" t="s">
        <v>3</v>
      </c>
      <c r="M229" s="464"/>
      <c r="N229" s="1070" t="s">
        <v>6</v>
      </c>
      <c r="O229" s="1070"/>
      <c r="P229" s="1070"/>
      <c r="Q229" s="1071" t="str">
        <f>IF(G9="","",G9)</f>
        <v>○○ケアサービス</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t="s">
        <v>518</v>
      </c>
      <c r="T230" s="1065"/>
      <c r="U230" s="1065"/>
      <c r="V230" s="1065"/>
      <c r="W230" s="1065"/>
      <c r="X230" s="1066" t="s">
        <v>96</v>
      </c>
      <c r="Y230" s="1066"/>
      <c r="Z230" s="1065" t="s">
        <v>519</v>
      </c>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topLeftCell="D7" zoomScale="90" zoomScaleNormal="85" zoomScaleSheetLayoutView="90" zoomScalePageLayoutView="70" workbookViewId="0">
      <selection activeCell="B47" sqref="B47:AK47"/>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○○ケアサービス</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471</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412</v>
      </c>
      <c r="R7" s="1250" t="s">
        <v>443</v>
      </c>
      <c r="S7" s="478" t="s">
        <v>460</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448</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447</v>
      </c>
      <c r="U9" s="1263" t="s">
        <v>111</v>
      </c>
      <c r="V9" s="1256" t="s">
        <v>446</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c r="T12" s="508"/>
      <c r="U12" s="509" t="e">
        <f>IF(P12="","",VLOOKUP(P12,【参考】数式用!$A$5:$I$38,MATCH(T12,【参考】数式用!$C$4:$G$4,0)+2,0))</f>
        <v>#N/A</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c r="T13" s="508"/>
      <c r="U13" s="509" t="e">
        <f>IF(P13="","",VLOOKUP(P13,【参考】数式用!$A$5:$I$38,MATCH(T13,【参考】数式用!$C$4:$G$4,0)+2,0))</f>
        <v>#N/A</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c r="T14" s="508"/>
      <c r="U14" s="509" t="e">
        <f>IF(P14="","",VLOOKUP(P14,【参考】数式用!$A$5:$I$38,MATCH(T14,【参考】数式用!$C$4:$G$4,0)+2,0))</f>
        <v>#N/A</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c r="T15" s="508"/>
      <c r="U15" s="509" t="e">
        <f>IF(P15="","",VLOOKUP(P15,【参考】数式用!$A$5:$I$38,MATCH(T15,【参考】数式用!$C$4:$G$4,0)+2,0))</f>
        <v>#N/A</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c r="T16" s="508"/>
      <c r="U16" s="509" t="e">
        <f>IF(P16="","",VLOOKUP(P16,【参考】数式用!$A$5:$I$38,MATCH(T16,【参考】数式用!$C$4:$G$4,0)+2,0))</f>
        <v>#N/A</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c r="T17" s="508"/>
      <c r="U17" s="509" t="e">
        <f>IF(P17="","",VLOOKUP(P17,【参考】数式用!$A$5:$I$38,MATCH(T17,【参考】数式用!$C$4:$G$4,0)+2,0))</f>
        <v>#N/A</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0" orientation="portrait"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A7" zoomScale="80" zoomScaleNormal="80" zoomScaleSheetLayoutView="70" workbookViewId="0">
      <selection activeCell="B47" sqref="B47:AK47"/>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○○ケアサービス</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472</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77" t="s">
        <v>182</v>
      </c>
      <c r="N7" s="1258"/>
      <c r="O7" s="1244" t="s">
        <v>126</v>
      </c>
      <c r="P7" s="1246" t="s">
        <v>68</v>
      </c>
      <c r="Q7" s="1248" t="s">
        <v>412</v>
      </c>
      <c r="R7" s="1256" t="s">
        <v>116</v>
      </c>
      <c r="S7" s="520" t="s">
        <v>449</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4"/>
      <c r="S8" s="524"/>
      <c r="T8" s="1270" t="s">
        <v>10</v>
      </c>
      <c r="U8" s="1271"/>
      <c r="V8" s="525" t="s">
        <v>34</v>
      </c>
      <c r="W8" s="1272" t="s">
        <v>28</v>
      </c>
      <c r="X8" s="1273"/>
      <c r="Y8" s="1273"/>
      <c r="Z8" s="1273"/>
      <c r="AA8" s="1273"/>
      <c r="AB8" s="1273"/>
      <c r="AC8" s="1273"/>
      <c r="AD8" s="1273"/>
      <c r="AE8" s="1273"/>
      <c r="AF8" s="1273"/>
      <c r="AG8" s="1273"/>
      <c r="AH8" s="1273"/>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8"/>
      <c r="N9" s="1279"/>
      <c r="O9" s="1245"/>
      <c r="P9" s="1247"/>
      <c r="Q9" s="1249"/>
      <c r="R9" s="1274"/>
      <c r="S9" s="1260" t="s">
        <v>99</v>
      </c>
      <c r="T9" s="1268" t="s">
        <v>450</v>
      </c>
      <c r="U9" s="1269" t="s">
        <v>117</v>
      </c>
      <c r="V9" s="1275" t="s">
        <v>76</v>
      </c>
      <c r="W9" s="1256" t="s">
        <v>445</v>
      </c>
      <c r="X9" s="1257"/>
      <c r="Y9" s="1257"/>
      <c r="Z9" s="1257"/>
      <c r="AA9" s="1257"/>
      <c r="AB9" s="1257"/>
      <c r="AC9" s="1257"/>
      <c r="AD9" s="1257"/>
      <c r="AE9" s="1257"/>
      <c r="AF9" s="1257"/>
      <c r="AG9" s="1257"/>
      <c r="AH9" s="1257"/>
      <c r="AI9" s="1251" t="s">
        <v>451</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4"/>
      <c r="S10" s="1260"/>
      <c r="T10" s="1268"/>
      <c r="U10" s="1269"/>
      <c r="V10" s="1276"/>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c r="T12" s="533"/>
      <c r="U12" s="534" t="e">
        <f>IF(P12="","",VLOOKUP(P12,【参考】数式用!$A$5:$I$38,MATCH(T12,【参考】数式用!$H$4:$I$4,0)+7,0))</f>
        <v>#N/A</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c r="T13" s="533"/>
      <c r="U13" s="534" t="e">
        <f>IF(P13="","",VLOOKUP(P13,【参考】数式用!$A$5:$I$38,MATCH(T13,【参考】数式用!$H$4:$I$4,0)+7,0))</f>
        <v>#N/A</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c r="T14" s="533"/>
      <c r="U14" s="534" t="e">
        <f>IF(P14="","",VLOOKUP(P14,【参考】数式用!$A$5:$I$38,MATCH(T14,【参考】数式用!$H$4:$I$4,0)+7,0))</f>
        <v>#N/A</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c r="T15" s="533"/>
      <c r="U15" s="534" t="e">
        <f>IF(P15="","",VLOOKUP(P15,【参考】数式用!$A$5:$I$38,MATCH(T15,【参考】数式用!$H$4:$I$4,0)+7,0))</f>
        <v>#N/A</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c r="T16" s="533"/>
      <c r="U16" s="534" t="e">
        <f>IF(P16="","",VLOOKUP(P16,【参考】数式用!$A$5:$I$38,MATCH(T16,【参考】数式用!$H$4:$I$4,0)+7,0))</f>
        <v>#N/A</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c r="T17" s="533"/>
      <c r="U17" s="534" t="e">
        <f>IF(P17="","",VLOOKUP(P17,【参考】数式用!$A$5:$I$38,MATCH(T17,【参考】数式用!$H$4:$I$4,0)+7,0))</f>
        <v>#N/A</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 ref="AI9:AI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40" zoomScaleNormal="85" zoomScaleSheetLayoutView="40" zoomScalePageLayoutView="70" workbookViewId="0">
      <selection activeCell="S18" sqref="S18"/>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410</v>
      </c>
      <c r="B1" s="180"/>
      <c r="C1" s="180"/>
      <c r="D1" s="180"/>
      <c r="E1" s="180"/>
      <c r="F1" s="180"/>
      <c r="G1" s="183" t="s">
        <v>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335</v>
      </c>
      <c r="Q2" s="1317" t="s">
        <v>530</v>
      </c>
      <c r="R2" s="1317"/>
      <c r="S2" s="1317"/>
      <c r="T2" s="1317"/>
      <c r="U2" s="1317"/>
      <c r="V2" s="1317"/>
      <c r="W2" s="1317"/>
      <c r="X2" s="1317"/>
      <c r="Y2" s="1317"/>
      <c r="Z2" s="1317"/>
      <c r="AA2" s="1317"/>
      <c r="AB2" s="1317"/>
      <c r="AC2" s="1317"/>
      <c r="AD2" s="1317"/>
      <c r="AE2" s="1317"/>
      <c r="AF2" s="1317"/>
      <c r="AG2" s="1317"/>
      <c r="AH2" s="1317"/>
      <c r="AI2" s="1317"/>
      <c r="AJ2" s="1317"/>
      <c r="AK2" s="1317"/>
      <c r="AL2" s="784"/>
    </row>
    <row r="3" spans="1:38" ht="27" customHeight="1" thickBot="1">
      <c r="A3" s="1295" t="s">
        <v>6</v>
      </c>
      <c r="B3" s="1295"/>
      <c r="C3" s="1296"/>
      <c r="D3" s="1297" t="str">
        <f>IF(基本情報入力シート!M16="","",基本情報入力シート!M16)</f>
        <v>○○ケアサービス</v>
      </c>
      <c r="E3" s="1298"/>
      <c r="F3" s="1298"/>
      <c r="G3" s="1298"/>
      <c r="H3" s="1298"/>
      <c r="I3" s="1298"/>
      <c r="J3" s="1298"/>
      <c r="K3" s="1298"/>
      <c r="L3" s="1298"/>
      <c r="M3" s="1298"/>
      <c r="N3" s="1298"/>
      <c r="O3" s="1299"/>
      <c r="P3" s="470"/>
      <c r="Q3" s="1317"/>
      <c r="R3" s="1317"/>
      <c r="S3" s="1317"/>
      <c r="T3" s="1317"/>
      <c r="U3" s="1317"/>
      <c r="V3" s="1317"/>
      <c r="W3" s="1317"/>
      <c r="X3" s="1317"/>
      <c r="Y3" s="1317"/>
      <c r="Z3" s="1317"/>
      <c r="AA3" s="1317"/>
      <c r="AB3" s="1317"/>
      <c r="AC3" s="1317"/>
      <c r="AD3" s="1317"/>
      <c r="AE3" s="1317"/>
      <c r="AF3" s="1317"/>
      <c r="AG3" s="1317"/>
      <c r="AH3" s="1317"/>
      <c r="AI3" s="1317"/>
      <c r="AJ3" s="1317"/>
      <c r="AK3" s="1317"/>
      <c r="AL3" s="784"/>
    </row>
    <row r="4" spans="1:38" ht="21" customHeight="1" thickBot="1">
      <c r="A4" s="601"/>
      <c r="B4" s="601"/>
      <c r="C4" s="601"/>
      <c r="D4" s="602"/>
      <c r="E4" s="602"/>
      <c r="F4" s="602"/>
      <c r="G4" s="602"/>
      <c r="H4" s="602"/>
      <c r="I4" s="602"/>
      <c r="J4" s="602"/>
      <c r="K4" s="602"/>
      <c r="L4" s="602"/>
      <c r="M4" s="602"/>
      <c r="N4" s="602"/>
      <c r="O4" s="602"/>
      <c r="P4" s="473"/>
      <c r="Q4" s="1317"/>
      <c r="R4" s="1317"/>
      <c r="S4" s="1317"/>
      <c r="T4" s="1317"/>
      <c r="U4" s="1317"/>
      <c r="V4" s="1317"/>
      <c r="W4" s="1317"/>
      <c r="X4" s="1317"/>
      <c r="Y4" s="1317"/>
      <c r="Z4" s="1317"/>
      <c r="AA4" s="1317"/>
      <c r="AB4" s="1317"/>
      <c r="AC4" s="1317"/>
      <c r="AD4" s="1317"/>
      <c r="AE4" s="1317"/>
      <c r="AF4" s="1317"/>
      <c r="AG4" s="1317"/>
      <c r="AH4" s="1317"/>
      <c r="AI4" s="1317"/>
      <c r="AJ4" s="1317"/>
      <c r="AK4" s="1317"/>
      <c r="AL4" s="784"/>
    </row>
    <row r="5" spans="1:38" ht="27.75" customHeight="1" thickBot="1">
      <c r="A5" s="1252" t="s">
        <v>473</v>
      </c>
      <c r="B5" s="1253"/>
      <c r="C5" s="1253"/>
      <c r="D5" s="1253"/>
      <c r="E5" s="1253"/>
      <c r="F5" s="1253"/>
      <c r="G5" s="1253"/>
      <c r="H5" s="1253"/>
      <c r="I5" s="1253"/>
      <c r="J5" s="1253"/>
      <c r="K5" s="1253"/>
      <c r="L5" s="1253"/>
      <c r="M5" s="1253"/>
      <c r="N5" s="1253"/>
      <c r="O5" s="603">
        <f>IF(SUM(AH12:AH111)=0,"",SUM(AH12:AH111))</f>
        <v>4597200</v>
      </c>
      <c r="P5" s="785"/>
      <c r="Q5" s="1317"/>
      <c r="R5" s="1317"/>
      <c r="S5" s="1317"/>
      <c r="T5" s="1317"/>
      <c r="U5" s="1317"/>
      <c r="V5" s="1317"/>
      <c r="W5" s="1317"/>
      <c r="X5" s="1317"/>
      <c r="Y5" s="1317"/>
      <c r="Z5" s="1317"/>
      <c r="AA5" s="1317"/>
      <c r="AB5" s="1317"/>
      <c r="AC5" s="1317"/>
      <c r="AD5" s="1317"/>
      <c r="AE5" s="1317"/>
      <c r="AF5" s="1317"/>
      <c r="AG5" s="1317"/>
      <c r="AH5" s="1317"/>
      <c r="AI5" s="1317"/>
      <c r="AJ5" s="1317"/>
      <c r="AK5" s="1317"/>
      <c r="AL5" s="784"/>
    </row>
    <row r="6" spans="1:38" ht="21" customHeight="1" thickBot="1">
      <c r="R6" s="604"/>
      <c r="S6" s="604"/>
      <c r="T6" s="180"/>
      <c r="AH6" s="605"/>
    </row>
    <row r="7" spans="1:38" ht="18" customHeight="1">
      <c r="A7" s="1300"/>
      <c r="B7" s="1302" t="s">
        <v>7</v>
      </c>
      <c r="C7" s="1303"/>
      <c r="D7" s="1303"/>
      <c r="E7" s="1303"/>
      <c r="F7" s="1303"/>
      <c r="G7" s="1303"/>
      <c r="H7" s="1303"/>
      <c r="I7" s="1303"/>
      <c r="J7" s="1303"/>
      <c r="K7" s="1304"/>
      <c r="L7" s="1308" t="s">
        <v>108</v>
      </c>
      <c r="M7" s="606"/>
      <c r="N7" s="607"/>
      <c r="O7" s="1310" t="s">
        <v>126</v>
      </c>
      <c r="P7" s="1280" t="s">
        <v>68</v>
      </c>
      <c r="Q7" s="1308" t="s">
        <v>523</v>
      </c>
      <c r="R7" s="1282" t="s">
        <v>412</v>
      </c>
      <c r="S7" s="1284" t="s">
        <v>443</v>
      </c>
      <c r="T7" s="1313" t="s">
        <v>452</v>
      </c>
      <c r="U7" s="1314"/>
      <c r="V7" s="1314"/>
      <c r="W7" s="1314"/>
      <c r="X7" s="1314"/>
      <c r="Y7" s="1314"/>
      <c r="Z7" s="1314"/>
      <c r="AA7" s="1314"/>
      <c r="AB7" s="1314"/>
      <c r="AC7" s="1314"/>
      <c r="AD7" s="1314"/>
      <c r="AE7" s="1314"/>
      <c r="AF7" s="1314"/>
      <c r="AG7" s="1314"/>
      <c r="AH7" s="1314"/>
      <c r="AI7" s="1314"/>
      <c r="AJ7" s="1314"/>
      <c r="AK7" s="1314"/>
      <c r="AL7" s="1315"/>
    </row>
    <row r="8" spans="1:38" ht="21.75" customHeight="1">
      <c r="A8" s="1301"/>
      <c r="B8" s="1305"/>
      <c r="C8" s="1306"/>
      <c r="D8" s="1306"/>
      <c r="E8" s="1306"/>
      <c r="F8" s="1306"/>
      <c r="G8" s="1306"/>
      <c r="H8" s="1306"/>
      <c r="I8" s="1306"/>
      <c r="J8" s="1306"/>
      <c r="K8" s="1307"/>
      <c r="L8" s="1309"/>
      <c r="M8" s="1312" t="s">
        <v>182</v>
      </c>
      <c r="N8" s="1294"/>
      <c r="O8" s="1311"/>
      <c r="P8" s="1281"/>
      <c r="Q8" s="1309"/>
      <c r="R8" s="1283"/>
      <c r="S8" s="1285"/>
      <c r="T8" s="1316" t="s">
        <v>99</v>
      </c>
      <c r="U8" s="1288" t="s">
        <v>427</v>
      </c>
      <c r="V8" s="1290" t="s">
        <v>444</v>
      </c>
      <c r="W8" s="1291"/>
      <c r="X8" s="1291"/>
      <c r="Y8" s="1291"/>
      <c r="Z8" s="1291"/>
      <c r="AA8" s="1291"/>
      <c r="AB8" s="1291"/>
      <c r="AC8" s="1291"/>
      <c r="AD8" s="1291"/>
      <c r="AE8" s="1291"/>
      <c r="AF8" s="1291"/>
      <c r="AG8" s="1292"/>
      <c r="AH8" s="1248" t="s">
        <v>442</v>
      </c>
      <c r="AI8" s="1286" t="s">
        <v>413</v>
      </c>
      <c r="AJ8" s="1286"/>
      <c r="AK8" s="1286"/>
      <c r="AL8" s="1287"/>
    </row>
    <row r="9" spans="1:38" ht="13.5" customHeight="1">
      <c r="A9" s="1301"/>
      <c r="B9" s="1305"/>
      <c r="C9" s="1306"/>
      <c r="D9" s="1306"/>
      <c r="E9" s="1306"/>
      <c r="F9" s="1306"/>
      <c r="G9" s="1306"/>
      <c r="H9" s="1306"/>
      <c r="I9" s="1306"/>
      <c r="J9" s="1306"/>
      <c r="K9" s="1307"/>
      <c r="L9" s="1309"/>
      <c r="M9" s="608"/>
      <c r="N9" s="609"/>
      <c r="O9" s="1311"/>
      <c r="P9" s="1281"/>
      <c r="Q9" s="1309"/>
      <c r="R9" s="1283"/>
      <c r="S9" s="1285"/>
      <c r="T9" s="1260"/>
      <c r="U9" s="1289"/>
      <c r="V9" s="1293"/>
      <c r="W9" s="1293"/>
      <c r="X9" s="1293"/>
      <c r="Y9" s="1293"/>
      <c r="Z9" s="1293"/>
      <c r="AA9" s="1293"/>
      <c r="AB9" s="1293"/>
      <c r="AC9" s="1293"/>
      <c r="AD9" s="1293"/>
      <c r="AE9" s="1293"/>
      <c r="AF9" s="1293"/>
      <c r="AG9" s="1294"/>
      <c r="AH9" s="1249"/>
      <c r="AI9" s="1318"/>
      <c r="AJ9" s="1319"/>
      <c r="AK9" s="729"/>
      <c r="AL9" s="742"/>
    </row>
    <row r="10" spans="1:38" ht="150" customHeight="1">
      <c r="A10" s="1301"/>
      <c r="B10" s="1305"/>
      <c r="C10" s="1306"/>
      <c r="D10" s="1306"/>
      <c r="E10" s="1306"/>
      <c r="F10" s="1306"/>
      <c r="G10" s="1306"/>
      <c r="H10" s="1306"/>
      <c r="I10" s="1306"/>
      <c r="J10" s="1306"/>
      <c r="K10" s="1307"/>
      <c r="L10" s="1309"/>
      <c r="M10" s="610" t="s">
        <v>183</v>
      </c>
      <c r="N10" s="610" t="s">
        <v>184</v>
      </c>
      <c r="O10" s="1311"/>
      <c r="P10" s="1281"/>
      <c r="Q10" s="1309"/>
      <c r="R10" s="1283"/>
      <c r="S10" s="1285"/>
      <c r="T10" s="1260"/>
      <c r="U10" s="1289"/>
      <c r="V10" s="1293"/>
      <c r="W10" s="1293"/>
      <c r="X10" s="1293"/>
      <c r="Y10" s="1293"/>
      <c r="Z10" s="1293"/>
      <c r="AA10" s="1293"/>
      <c r="AB10" s="1293"/>
      <c r="AC10" s="1293"/>
      <c r="AD10" s="1293"/>
      <c r="AE10" s="1293"/>
      <c r="AF10" s="1293"/>
      <c r="AG10" s="1294"/>
      <c r="AH10" s="1249"/>
      <c r="AI10" s="643" t="s">
        <v>428</v>
      </c>
      <c r="AJ10" s="644" t="s">
        <v>429</v>
      </c>
      <c r="AK10" s="729" t="s">
        <v>525</v>
      </c>
      <c r="AL10" s="743" t="s">
        <v>430</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520</v>
      </c>
      <c r="R12" s="505">
        <f>IF(基本情報入力シート!Z33="","",基本情報入力シート!Z33)</f>
        <v>200000</v>
      </c>
      <c r="S12" s="506">
        <f>IF(基本情報入力シート!AA33="","",基本情報入力シート!AA33)</f>
        <v>11.4</v>
      </c>
      <c r="T12" s="764" t="s">
        <v>464</v>
      </c>
      <c r="U12" s="766">
        <f>IF(P12="","",VLOOKUP(P12,【参考】数式用2!$A$3:$C$36,3,FALSE))</f>
        <v>2.4E-2</v>
      </c>
      <c r="V12" s="630" t="s">
        <v>33</v>
      </c>
      <c r="W12" s="628">
        <v>4</v>
      </c>
      <c r="X12" s="627" t="s">
        <v>12</v>
      </c>
      <c r="Y12" s="628">
        <v>10</v>
      </c>
      <c r="Z12" s="629" t="s">
        <v>87</v>
      </c>
      <c r="AA12" s="631">
        <v>5</v>
      </c>
      <c r="AB12" s="630" t="s">
        <v>12</v>
      </c>
      <c r="AC12" s="631">
        <v>3</v>
      </c>
      <c r="AD12" s="630" t="s">
        <v>17</v>
      </c>
      <c r="AE12" s="632" t="s">
        <v>44</v>
      </c>
      <c r="AF12" s="633">
        <f>IF(W12&gt;=1,(AA12*12+AC12)-(W12*12+Y12)+1,"")</f>
        <v>6</v>
      </c>
      <c r="AG12" s="634" t="s">
        <v>62</v>
      </c>
      <c r="AH12" s="635">
        <f t="shared" ref="AH12:AH43" si="0">IFERROR(ROUNDDOWN(ROUND(R12*S12,0)*U12,0)*AF12,"")</f>
        <v>328320</v>
      </c>
      <c r="AI12" s="636">
        <v>317144</v>
      </c>
      <c r="AJ12" s="636">
        <v>212420</v>
      </c>
      <c r="AK12" s="637">
        <v>11233</v>
      </c>
      <c r="AL12" s="745">
        <v>7500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521</v>
      </c>
      <c r="R13" s="505">
        <f>IF(基本情報入力シート!Z34="","",基本情報入力シート!Z34)</f>
        <v>400000</v>
      </c>
      <c r="S13" s="506">
        <f>IF(基本情報入力シート!AA34="","",基本情報入力シート!AA34)</f>
        <v>10.9</v>
      </c>
      <c r="T13" s="764" t="s">
        <v>464</v>
      </c>
      <c r="U13" s="766">
        <f>IF(P13="","",VLOOKUP(P13,【参考】数式用2!$A$3:$C$36,3,FALSE))</f>
        <v>1.0999999999999999E-2</v>
      </c>
      <c r="V13" s="630" t="s">
        <v>33</v>
      </c>
      <c r="W13" s="628">
        <v>4</v>
      </c>
      <c r="X13" s="627" t="s">
        <v>12</v>
      </c>
      <c r="Y13" s="628">
        <v>10</v>
      </c>
      <c r="Z13" s="629" t="s">
        <v>87</v>
      </c>
      <c r="AA13" s="631">
        <v>5</v>
      </c>
      <c r="AB13" s="630" t="s">
        <v>12</v>
      </c>
      <c r="AC13" s="631">
        <v>3</v>
      </c>
      <c r="AD13" s="630" t="s">
        <v>17</v>
      </c>
      <c r="AE13" s="632" t="s">
        <v>44</v>
      </c>
      <c r="AF13" s="633">
        <f t="shared" ref="AF13:AF76" si="1">IF(W13&gt;=1,(AA13*12+AC13)-(W13*12+Y13)+1,"")</f>
        <v>6</v>
      </c>
      <c r="AG13" s="634" t="s">
        <v>62</v>
      </c>
      <c r="AH13" s="635">
        <f t="shared" si="0"/>
        <v>287760</v>
      </c>
      <c r="AI13" s="636">
        <v>222360</v>
      </c>
      <c r="AJ13" s="636">
        <v>184000</v>
      </c>
      <c r="AK13" s="636">
        <v>65450</v>
      </c>
      <c r="AL13" s="745">
        <v>46050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520</v>
      </c>
      <c r="R14" s="505">
        <f>IF(基本情報入力シート!Z35="","",基本情報入力シート!Z35)</f>
        <v>2100000</v>
      </c>
      <c r="S14" s="506">
        <f>IF(基本情報入力シート!AA35="","",基本情報入力シート!AA35)</f>
        <v>10.68</v>
      </c>
      <c r="T14" s="764" t="s">
        <v>464</v>
      </c>
      <c r="U14" s="766">
        <f>IF(P14="","",VLOOKUP(P14,【参考】数式用2!$A$3:$C$36,3,FALSE))</f>
        <v>1.6E-2</v>
      </c>
      <c r="V14" s="630" t="s">
        <v>33</v>
      </c>
      <c r="W14" s="628">
        <v>4</v>
      </c>
      <c r="X14" s="627" t="s">
        <v>12</v>
      </c>
      <c r="Y14" s="628">
        <v>10</v>
      </c>
      <c r="Z14" s="629" t="s">
        <v>87</v>
      </c>
      <c r="AA14" s="631">
        <v>5</v>
      </c>
      <c r="AB14" s="630" t="s">
        <v>12</v>
      </c>
      <c r="AC14" s="631">
        <v>3</v>
      </c>
      <c r="AD14" s="630" t="s">
        <v>17</v>
      </c>
      <c r="AE14" s="632" t="s">
        <v>44</v>
      </c>
      <c r="AF14" s="633">
        <f t="shared" si="1"/>
        <v>6</v>
      </c>
      <c r="AG14" s="634" t="s">
        <v>62</v>
      </c>
      <c r="AH14" s="635">
        <f t="shared" si="0"/>
        <v>2153088</v>
      </c>
      <c r="AI14" s="636">
        <v>1792515</v>
      </c>
      <c r="AJ14" s="636">
        <v>1252695</v>
      </c>
      <c r="AK14" s="636">
        <v>360948</v>
      </c>
      <c r="AL14" s="745">
        <v>228875</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520</v>
      </c>
      <c r="R15" s="505">
        <f>IF(基本情報入力シート!Z36="","",基本情報入力シート!Z36)</f>
        <v>400000</v>
      </c>
      <c r="S15" s="506">
        <f>IF(基本情報入力シート!AA36="","",基本情報入力シート!AA36)</f>
        <v>10.88</v>
      </c>
      <c r="T15" s="764" t="s">
        <v>464</v>
      </c>
      <c r="U15" s="766">
        <f>IF(P15="","",VLOOKUP(P15,【参考】数式用2!$A$3:$C$36,3,FALSE))</f>
        <v>1.7000000000000001E-2</v>
      </c>
      <c r="V15" s="630" t="s">
        <v>33</v>
      </c>
      <c r="W15" s="628">
        <v>4</v>
      </c>
      <c r="X15" s="627" t="s">
        <v>12</v>
      </c>
      <c r="Y15" s="628">
        <v>10</v>
      </c>
      <c r="Z15" s="629" t="s">
        <v>87</v>
      </c>
      <c r="AA15" s="631">
        <v>5</v>
      </c>
      <c r="AB15" s="630" t="s">
        <v>12</v>
      </c>
      <c r="AC15" s="631">
        <v>3</v>
      </c>
      <c r="AD15" s="630" t="s">
        <v>17</v>
      </c>
      <c r="AE15" s="632" t="s">
        <v>44</v>
      </c>
      <c r="AF15" s="633">
        <f t="shared" si="1"/>
        <v>6</v>
      </c>
      <c r="AG15" s="634" t="s">
        <v>62</v>
      </c>
      <c r="AH15" s="635">
        <f t="shared" si="0"/>
        <v>443904</v>
      </c>
      <c r="AI15" s="636">
        <v>396277</v>
      </c>
      <c r="AJ15" s="636">
        <v>276750</v>
      </c>
      <c r="AK15" s="636">
        <v>47704</v>
      </c>
      <c r="AL15" s="745">
        <v>37875</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521</v>
      </c>
      <c r="R16" s="505">
        <f>IF(基本情報入力シート!Z37="","",基本情報入力シート!Z37)</f>
        <v>2600000</v>
      </c>
      <c r="S16" s="506">
        <f>IF(基本情報入力シート!AA37="","",基本情報入力シート!AA37)</f>
        <v>10.68</v>
      </c>
      <c r="T16" s="764" t="s">
        <v>464</v>
      </c>
      <c r="U16" s="766">
        <f>IF(P16="","",VLOOKUP(P16,【参考】数式用2!$A$3:$C$36,3,FALSE))</f>
        <v>8.0000000000000002E-3</v>
      </c>
      <c r="V16" s="630" t="s">
        <v>33</v>
      </c>
      <c r="W16" s="628">
        <v>4</v>
      </c>
      <c r="X16" s="627" t="s">
        <v>12</v>
      </c>
      <c r="Y16" s="628">
        <v>10</v>
      </c>
      <c r="Z16" s="629" t="s">
        <v>87</v>
      </c>
      <c r="AA16" s="631">
        <v>5</v>
      </c>
      <c r="AB16" s="630" t="s">
        <v>12</v>
      </c>
      <c r="AC16" s="631">
        <v>3</v>
      </c>
      <c r="AD16" s="630" t="s">
        <v>17</v>
      </c>
      <c r="AE16" s="632" t="s">
        <v>44</v>
      </c>
      <c r="AF16" s="633">
        <f t="shared" si="1"/>
        <v>6</v>
      </c>
      <c r="AG16" s="634" t="s">
        <v>62</v>
      </c>
      <c r="AH16" s="635">
        <f t="shared" si="0"/>
        <v>1332864</v>
      </c>
      <c r="AI16" s="636">
        <v>1046311</v>
      </c>
      <c r="AJ16" s="636">
        <v>821750</v>
      </c>
      <c r="AK16" s="636">
        <v>338058</v>
      </c>
      <c r="AL16" s="745">
        <v>243040.00000000003</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522</v>
      </c>
      <c r="R17" s="505">
        <f>IF(基本情報入力シート!Z38="","",基本情報入力シート!Z38)</f>
        <v>100000</v>
      </c>
      <c r="S17" s="506">
        <f>IF(基本情報入力シート!AA38="","",基本情報入力シート!AA38)</f>
        <v>10.68</v>
      </c>
      <c r="T17" s="764" t="s">
        <v>464</v>
      </c>
      <c r="U17" s="766">
        <f>IF(P17="","",VLOOKUP(P17,【参考】数式用2!$A$3:$C$36,3,FALSE))</f>
        <v>8.0000000000000002E-3</v>
      </c>
      <c r="V17" s="630" t="s">
        <v>172</v>
      </c>
      <c r="W17" s="628">
        <v>4</v>
      </c>
      <c r="X17" s="627" t="s">
        <v>173</v>
      </c>
      <c r="Y17" s="628">
        <v>10</v>
      </c>
      <c r="Z17" s="629" t="s">
        <v>174</v>
      </c>
      <c r="AA17" s="631">
        <v>5</v>
      </c>
      <c r="AB17" s="630" t="s">
        <v>173</v>
      </c>
      <c r="AC17" s="631">
        <v>3</v>
      </c>
      <c r="AD17" s="630" t="s">
        <v>175</v>
      </c>
      <c r="AE17" s="632" t="s">
        <v>176</v>
      </c>
      <c r="AF17" s="633">
        <f t="shared" si="1"/>
        <v>6</v>
      </c>
      <c r="AG17" s="634" t="s">
        <v>177</v>
      </c>
      <c r="AH17" s="635">
        <f t="shared" si="0"/>
        <v>51264</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 ref="T7:AL7"/>
    <mergeCell ref="T8:T10"/>
    <mergeCell ref="AH8:AH10"/>
    <mergeCell ref="Q7:Q10"/>
  </mergeCells>
  <phoneticPr fontId="7"/>
  <dataValidations count="3">
    <dataValidation imeMode="halfAlpha" allowBlank="1" showInputMessage="1" showErrorMessage="1" sqref="R12:S111 B12:P111 Y12:Y111 AA12:AA111 W12:W111 AC12:AC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orientation="portrait" r:id="rId1"/>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458</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350</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351</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352</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353</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354</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355</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356</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357</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358</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359</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329</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330</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340</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341</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342</v>
      </c>
      <c r="B31" s="1321"/>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20" t="s">
        <v>343</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344</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345</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346</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347</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348</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349</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F13" sqref="F13"/>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459</v>
      </c>
      <c r="B1" s="6"/>
      <c r="C1" s="6"/>
    </row>
    <row r="2" spans="1:7" ht="27.75" customHeight="1">
      <c r="A2" s="1338" t="s">
        <v>29</v>
      </c>
      <c r="B2" s="1330"/>
      <c r="C2" s="654" t="s">
        <v>365</v>
      </c>
      <c r="E2" s="1335" t="s">
        <v>82</v>
      </c>
      <c r="F2" s="1336"/>
      <c r="G2" s="1336"/>
    </row>
    <row r="3" spans="1:7" ht="18" customHeight="1">
      <c r="A3" s="593" t="s">
        <v>30</v>
      </c>
      <c r="B3" s="594"/>
      <c r="C3" s="655">
        <v>2.4E-2</v>
      </c>
      <c r="E3" s="1342" t="s">
        <v>331</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350</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351</v>
      </c>
      <c r="B9" s="594"/>
      <c r="C9" s="655">
        <v>0.01</v>
      </c>
    </row>
    <row r="10" spans="1:7" ht="18" customHeight="1">
      <c r="A10" s="595" t="s">
        <v>352</v>
      </c>
      <c r="B10" s="594"/>
      <c r="C10" s="655">
        <v>1.4999999999999999E-2</v>
      </c>
    </row>
    <row r="11" spans="1:7" ht="18" customHeight="1">
      <c r="A11" s="595" t="s">
        <v>22</v>
      </c>
      <c r="B11" s="594"/>
      <c r="C11" s="655">
        <v>1.4999999999999999E-2</v>
      </c>
    </row>
    <row r="12" spans="1:7" ht="18" customHeight="1">
      <c r="A12" s="595" t="s">
        <v>353</v>
      </c>
      <c r="B12" s="594"/>
      <c r="C12" s="655">
        <v>2.3E-2</v>
      </c>
    </row>
    <row r="13" spans="1:7" ht="18" customHeight="1">
      <c r="A13" s="595" t="s">
        <v>354</v>
      </c>
      <c r="B13" s="594"/>
      <c r="C13" s="655">
        <v>1.7000000000000001E-2</v>
      </c>
    </row>
    <row r="14" spans="1:7" ht="18" customHeight="1">
      <c r="A14" s="595" t="s">
        <v>24</v>
      </c>
      <c r="B14" s="594"/>
      <c r="C14" s="655">
        <v>1.7000000000000001E-2</v>
      </c>
    </row>
    <row r="15" spans="1:7" ht="18" customHeight="1">
      <c r="A15" s="595" t="s">
        <v>355</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356</v>
      </c>
      <c r="B18" s="594"/>
      <c r="C18" s="655">
        <v>1.6E-2</v>
      </c>
    </row>
    <row r="19" spans="1:3" ht="18" customHeight="1">
      <c r="A19" s="595" t="s">
        <v>26</v>
      </c>
      <c r="B19" s="594"/>
      <c r="C19" s="655">
        <v>8.0000000000000002E-3</v>
      </c>
    </row>
    <row r="20" spans="1:3" ht="18" customHeight="1">
      <c r="A20" s="595" t="s">
        <v>357</v>
      </c>
      <c r="B20" s="594"/>
      <c r="C20" s="655">
        <v>8.0000000000000002E-3</v>
      </c>
    </row>
    <row r="21" spans="1:3" ht="18" customHeight="1">
      <c r="A21" s="595" t="s">
        <v>27</v>
      </c>
      <c r="B21" s="594"/>
      <c r="C21" s="655">
        <v>5.0000000000000001E-3</v>
      </c>
    </row>
    <row r="22" spans="1:3" ht="18" customHeight="1">
      <c r="A22" s="595" t="s">
        <v>358</v>
      </c>
      <c r="B22" s="594"/>
      <c r="C22" s="655">
        <v>5.0000000000000001E-3</v>
      </c>
    </row>
    <row r="23" spans="1:3" ht="18" customHeight="1">
      <c r="A23" s="595" t="s">
        <v>32</v>
      </c>
      <c r="B23" s="594"/>
      <c r="C23" s="655">
        <v>5.0000000000000001E-3</v>
      </c>
    </row>
    <row r="24" spans="1:3" ht="18" customHeight="1" thickBot="1">
      <c r="A24" s="596" t="s">
        <v>359</v>
      </c>
      <c r="B24" s="597"/>
      <c r="C24" s="655">
        <v>5.0000000000000001E-3</v>
      </c>
    </row>
    <row r="25" spans="1:3" ht="18" customHeight="1">
      <c r="A25" s="598" t="s">
        <v>329</v>
      </c>
      <c r="B25" s="599"/>
      <c r="C25" s="656">
        <v>2.4E-2</v>
      </c>
    </row>
    <row r="26" spans="1:3" ht="18" customHeight="1" thickBot="1">
      <c r="A26" s="596" t="s">
        <v>330</v>
      </c>
      <c r="B26" s="597"/>
      <c r="C26" s="657">
        <v>1.0999999999999999E-2</v>
      </c>
    </row>
    <row r="27" spans="1:3" ht="18" customHeight="1">
      <c r="A27" s="595" t="s">
        <v>340</v>
      </c>
      <c r="B27" s="594"/>
      <c r="C27" s="655">
        <v>1.0999999999999999E-2</v>
      </c>
    </row>
    <row r="28" spans="1:3" ht="18" customHeight="1">
      <c r="A28" s="595" t="s">
        <v>341</v>
      </c>
      <c r="B28" s="594"/>
      <c r="C28" s="655">
        <v>0.01</v>
      </c>
    </row>
    <row r="29" spans="1:3" ht="18" customHeight="1">
      <c r="A29" s="595" t="s">
        <v>342</v>
      </c>
      <c r="B29" s="594"/>
      <c r="C29" s="655">
        <v>1.4999999999999999E-2</v>
      </c>
    </row>
    <row r="30" spans="1:3" ht="18" customHeight="1">
      <c r="A30" s="595" t="s">
        <v>343</v>
      </c>
      <c r="B30" s="594"/>
      <c r="C30" s="655">
        <v>2.3E-2</v>
      </c>
    </row>
    <row r="31" spans="1:3" ht="18" customHeight="1">
      <c r="A31" s="595" t="s">
        <v>344</v>
      </c>
      <c r="B31" s="594"/>
      <c r="C31" s="655">
        <v>1.7000000000000001E-2</v>
      </c>
    </row>
    <row r="32" spans="1:3" ht="18" customHeight="1">
      <c r="A32" s="595" t="s">
        <v>345</v>
      </c>
      <c r="B32" s="594"/>
      <c r="C32" s="655">
        <v>2.3E-2</v>
      </c>
    </row>
    <row r="33" spans="1:3" ht="18" customHeight="1">
      <c r="A33" s="595" t="s">
        <v>346</v>
      </c>
      <c r="B33" s="594"/>
      <c r="C33" s="655">
        <v>1.6E-2</v>
      </c>
    </row>
    <row r="34" spans="1:3" ht="18" customHeight="1">
      <c r="A34" s="595" t="s">
        <v>347</v>
      </c>
      <c r="B34" s="594"/>
      <c r="C34" s="655">
        <v>8.0000000000000002E-3</v>
      </c>
    </row>
    <row r="35" spans="1:3" ht="18" customHeight="1">
      <c r="A35" s="595" t="s">
        <v>348</v>
      </c>
      <c r="B35" s="594"/>
      <c r="C35" s="655">
        <v>5.0000000000000001E-3</v>
      </c>
    </row>
    <row r="36" spans="1:3" ht="18" customHeight="1" thickBot="1">
      <c r="A36" s="596" t="s">
        <v>349</v>
      </c>
      <c r="B36" s="597"/>
      <c r="C36" s="657">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2022-06-22T02:36:24Z</dcterms:modified>
</cp:coreProperties>
</file>